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XiyuanZheng/Downloads/Comm 421 Package/"/>
    </mc:Choice>
  </mc:AlternateContent>
  <bookViews>
    <workbookView xWindow="0" yWindow="460" windowWidth="25600" windowHeight="15540"/>
  </bookViews>
  <sheets>
    <sheet name="Market Index Construction" sheetId="9" r:id="rId1"/>
    <sheet name="Beta Caluclation" sheetId="16" r:id="rId2"/>
    <sheet name="DCF Model Valuation" sheetId="8" r:id="rId3"/>
    <sheet name="Peer Analsis &amp; Valuation" sheetId="6" r:id="rId4"/>
    <sheet name="Risk-Free Rate Est" sheetId="7" r:id="rId5"/>
    <sheet name="BS Common Size Analysis" sheetId="21" r:id="rId6"/>
    <sheet name="IS Common Size" sheetId="23" r:id="rId7"/>
    <sheet name="SF Histical &amp; Forecasted IS " sheetId="22" r:id="rId8"/>
    <sheet name="Six Flags Annual BS" sheetId="24" r:id="rId9"/>
    <sheet name="SW-hisPrice-data" sheetId="17" r:id="rId10"/>
    <sheet name="CF-hisPrice-data" sheetId="18" r:id="rId11"/>
    <sheet name="ML-hisPrice-data" sheetId="19" r:id="rId12"/>
    <sheet name="Dis-hisPrice-data" sheetId="20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5" i="24" l="1"/>
  <c r="O95" i="24"/>
  <c r="N95" i="24"/>
  <c r="M95" i="24"/>
  <c r="B27" i="6"/>
  <c r="O66" i="22"/>
  <c r="O64" i="22"/>
  <c r="P64" i="22"/>
  <c r="Q64" i="22"/>
  <c r="R64" i="22"/>
  <c r="S64" i="22"/>
  <c r="B29" i="6"/>
  <c r="P91" i="22"/>
  <c r="P89" i="22"/>
  <c r="Q89" i="22"/>
  <c r="R89" i="22"/>
  <c r="S89" i="22"/>
  <c r="Q59" i="22"/>
  <c r="O57" i="22"/>
  <c r="P57" i="22"/>
  <c r="Q57" i="22"/>
  <c r="R57" i="22"/>
  <c r="S57" i="22"/>
  <c r="O46" i="22"/>
  <c r="P46" i="22"/>
  <c r="O45" i="22"/>
  <c r="Q46" i="22"/>
  <c r="P45" i="22"/>
  <c r="R46" i="22"/>
  <c r="Q45" i="22"/>
  <c r="S46" i="22"/>
  <c r="R45" i="22"/>
  <c r="T46" i="22"/>
  <c r="S45" i="22"/>
  <c r="O44" i="22"/>
  <c r="O49" i="22"/>
  <c r="C17" i="22"/>
  <c r="D17" i="22"/>
  <c r="E17" i="22"/>
  <c r="F17" i="22"/>
  <c r="G17" i="22"/>
  <c r="G30" i="22"/>
  <c r="F30" i="22"/>
  <c r="E30" i="22"/>
  <c r="D30" i="22"/>
  <c r="C30" i="22"/>
  <c r="C34" i="22"/>
  <c r="D34" i="22"/>
  <c r="E34" i="22"/>
  <c r="F34" i="22"/>
  <c r="G34" i="22"/>
  <c r="C46" i="22"/>
  <c r="D46" i="22"/>
  <c r="E46" i="22"/>
  <c r="F46" i="22"/>
  <c r="G46" i="22"/>
  <c r="C48" i="22"/>
  <c r="D48" i="22"/>
  <c r="E48" i="22"/>
  <c r="F48" i="22"/>
  <c r="G48" i="22"/>
  <c r="C50" i="22"/>
  <c r="D50" i="22"/>
  <c r="E50" i="22"/>
  <c r="F50" i="22"/>
  <c r="G50" i="22"/>
  <c r="C57" i="22"/>
  <c r="D57" i="22"/>
  <c r="E57" i="22"/>
  <c r="F57" i="22"/>
  <c r="G57" i="22"/>
  <c r="C58" i="22"/>
  <c r="D58" i="22"/>
  <c r="E58" i="22"/>
  <c r="F58" i="22"/>
  <c r="G58" i="22"/>
  <c r="H58" i="22"/>
  <c r="I58" i="22"/>
  <c r="J58" i="22"/>
  <c r="K58" i="22"/>
  <c r="L58" i="22"/>
  <c r="O80" i="22"/>
  <c r="P80" i="22"/>
  <c r="Q80" i="22"/>
  <c r="R80" i="22"/>
  <c r="S80" i="22"/>
  <c r="O84" i="22"/>
  <c r="P84" i="22"/>
  <c r="Q84" i="22"/>
  <c r="O128" i="22"/>
  <c r="P128" i="22"/>
  <c r="Q128" i="22"/>
  <c r="R128" i="22"/>
  <c r="S128" i="22"/>
  <c r="T128" i="22"/>
  <c r="U13" i="21"/>
  <c r="L29" i="8"/>
  <c r="R61" i="16"/>
  <c r="R60" i="16"/>
  <c r="R59" i="16"/>
  <c r="R58" i="16"/>
  <c r="R57" i="16"/>
  <c r="R116" i="16"/>
  <c r="T58" i="16"/>
  <c r="T60" i="16"/>
  <c r="R332" i="16"/>
  <c r="Q332" i="16"/>
  <c r="R331" i="16"/>
  <c r="Q331" i="16"/>
  <c r="R330" i="16"/>
  <c r="Q330" i="16"/>
  <c r="R329" i="16"/>
  <c r="Q329" i="16"/>
  <c r="R328" i="16"/>
  <c r="Q328" i="16"/>
  <c r="R327" i="16"/>
  <c r="Q327" i="16"/>
  <c r="R326" i="16"/>
  <c r="Q326" i="16"/>
  <c r="R325" i="16"/>
  <c r="Q325" i="16"/>
  <c r="R324" i="16"/>
  <c r="Q324" i="16"/>
  <c r="R323" i="16"/>
  <c r="Q323" i="16"/>
  <c r="R322" i="16"/>
  <c r="Q322" i="16"/>
  <c r="R321" i="16"/>
  <c r="Q321" i="16"/>
  <c r="R320" i="16"/>
  <c r="Q320" i="16"/>
  <c r="R319" i="16"/>
  <c r="Q319" i="16"/>
  <c r="R318" i="16"/>
  <c r="Q318" i="16"/>
  <c r="R317" i="16"/>
  <c r="Q317" i="16"/>
  <c r="R316" i="16"/>
  <c r="Q316" i="16"/>
  <c r="S57" i="16"/>
  <c r="S58" i="16"/>
  <c r="S60" i="16"/>
  <c r="R315" i="16"/>
  <c r="Q315" i="16"/>
  <c r="R314" i="16"/>
  <c r="Q314" i="16"/>
  <c r="R313" i="16"/>
  <c r="Q313" i="16"/>
  <c r="R312" i="16"/>
  <c r="Q312" i="16"/>
  <c r="R311" i="16"/>
  <c r="Q311" i="16"/>
  <c r="R310" i="16"/>
  <c r="Q310" i="16"/>
  <c r="R309" i="16"/>
  <c r="Q309" i="16"/>
  <c r="R308" i="16"/>
  <c r="Q308" i="16"/>
  <c r="R307" i="16"/>
  <c r="Q307" i="16"/>
  <c r="R306" i="16"/>
  <c r="Q306" i="16"/>
  <c r="R305" i="16"/>
  <c r="Q305" i="16"/>
  <c r="R304" i="16"/>
  <c r="Q304" i="16"/>
  <c r="R303" i="16"/>
  <c r="Q303" i="16"/>
  <c r="R302" i="16"/>
  <c r="Q302" i="16"/>
  <c r="R301" i="16"/>
  <c r="Q301" i="16"/>
  <c r="R300" i="16"/>
  <c r="Q300" i="16"/>
  <c r="R299" i="16"/>
  <c r="Q299" i="16"/>
  <c r="R298" i="16"/>
  <c r="Q298" i="16"/>
  <c r="R297" i="16"/>
  <c r="Q297" i="16"/>
  <c r="R296" i="16"/>
  <c r="Q296" i="16"/>
  <c r="R295" i="16"/>
  <c r="Q295" i="16"/>
  <c r="R294" i="16"/>
  <c r="Q294" i="16"/>
  <c r="R293" i="16"/>
  <c r="Q293" i="16"/>
  <c r="R292" i="16"/>
  <c r="Q292" i="16"/>
  <c r="R291" i="16"/>
  <c r="Q291" i="16"/>
  <c r="R290" i="16"/>
  <c r="Q290" i="16"/>
  <c r="R289" i="16"/>
  <c r="Q289" i="16"/>
  <c r="R288" i="16"/>
  <c r="Q288" i="16"/>
  <c r="R287" i="16"/>
  <c r="Q287" i="16"/>
  <c r="R286" i="16"/>
  <c r="Q286" i="16"/>
  <c r="R285" i="16"/>
  <c r="Q285" i="16"/>
  <c r="R284" i="16"/>
  <c r="Q284" i="16"/>
  <c r="R283" i="16"/>
  <c r="Q283" i="16"/>
  <c r="R282" i="16"/>
  <c r="Q282" i="16"/>
  <c r="R281" i="16"/>
  <c r="Q281" i="16"/>
  <c r="R280" i="16"/>
  <c r="Q280" i="16"/>
  <c r="R279" i="16"/>
  <c r="Q279" i="16"/>
  <c r="R278" i="16"/>
  <c r="Q278" i="16"/>
  <c r="R277" i="16"/>
  <c r="Q277" i="16"/>
  <c r="R276" i="16"/>
  <c r="Q276" i="16"/>
  <c r="R275" i="16"/>
  <c r="Q275" i="16"/>
  <c r="R274" i="16"/>
  <c r="Q274" i="16"/>
  <c r="R273" i="16"/>
  <c r="Q273" i="16"/>
  <c r="R272" i="16"/>
  <c r="Q272" i="16"/>
  <c r="R271" i="16"/>
  <c r="Q271" i="16"/>
  <c r="R270" i="16"/>
  <c r="Q270" i="16"/>
  <c r="R269" i="16"/>
  <c r="Q269" i="16"/>
  <c r="R268" i="16"/>
  <c r="Q268" i="16"/>
  <c r="R267" i="16"/>
  <c r="Q267" i="16"/>
  <c r="R266" i="16"/>
  <c r="Q266" i="16"/>
  <c r="R265" i="16"/>
  <c r="Q265" i="16"/>
  <c r="R264" i="16"/>
  <c r="Q264" i="16"/>
  <c r="R263" i="16"/>
  <c r="Q263" i="16"/>
  <c r="R262" i="16"/>
  <c r="Q262" i="16"/>
  <c r="R261" i="16"/>
  <c r="Q261" i="16"/>
  <c r="R260" i="16"/>
  <c r="Q260" i="16"/>
  <c r="R259" i="16"/>
  <c r="Q259" i="16"/>
  <c r="R258" i="16"/>
  <c r="Q258" i="16"/>
  <c r="R257" i="16"/>
  <c r="Q257" i="16"/>
  <c r="R256" i="16"/>
  <c r="Q256" i="16"/>
  <c r="R255" i="16"/>
  <c r="Q255" i="16"/>
  <c r="R254" i="16"/>
  <c r="Q254" i="16"/>
  <c r="R253" i="16"/>
  <c r="Q253" i="16"/>
  <c r="R252" i="16"/>
  <c r="Q252" i="16"/>
  <c r="R251" i="16"/>
  <c r="Q251" i="16"/>
  <c r="R250" i="16"/>
  <c r="Q250" i="16"/>
  <c r="R249" i="16"/>
  <c r="Q249" i="16"/>
  <c r="R248" i="16"/>
  <c r="Q248" i="16"/>
  <c r="R247" i="16"/>
  <c r="Q247" i="16"/>
  <c r="R246" i="16"/>
  <c r="Q246" i="16"/>
  <c r="R245" i="16"/>
  <c r="Q245" i="16"/>
  <c r="R244" i="16"/>
  <c r="Q244" i="16"/>
  <c r="R243" i="16"/>
  <c r="Q243" i="16"/>
  <c r="R242" i="16"/>
  <c r="Q242" i="16"/>
  <c r="R241" i="16"/>
  <c r="Q241" i="16"/>
  <c r="R240" i="16"/>
  <c r="Q240" i="16"/>
  <c r="R239" i="16"/>
  <c r="Q239" i="16"/>
  <c r="R238" i="16"/>
  <c r="Q238" i="16"/>
  <c r="R237" i="16"/>
  <c r="Q237" i="16"/>
  <c r="R236" i="16"/>
  <c r="Q236" i="16"/>
  <c r="R235" i="16"/>
  <c r="Q235" i="16"/>
  <c r="R234" i="16"/>
  <c r="Q234" i="16"/>
  <c r="R233" i="16"/>
  <c r="Q233" i="16"/>
  <c r="R232" i="16"/>
  <c r="Q232" i="16"/>
  <c r="R231" i="16"/>
  <c r="Q231" i="16"/>
  <c r="R230" i="16"/>
  <c r="Q230" i="16"/>
  <c r="R229" i="16"/>
  <c r="Q229" i="16"/>
  <c r="R228" i="16"/>
  <c r="Q228" i="16"/>
  <c r="R227" i="16"/>
  <c r="Q227" i="16"/>
  <c r="R226" i="16"/>
  <c r="Q226" i="16"/>
  <c r="R225" i="16"/>
  <c r="Q225" i="16"/>
  <c r="R224" i="16"/>
  <c r="Q224" i="16"/>
  <c r="R223" i="16"/>
  <c r="Q223" i="16"/>
  <c r="R222" i="16"/>
  <c r="Q222" i="16"/>
  <c r="R221" i="16"/>
  <c r="Q221" i="16"/>
  <c r="R220" i="16"/>
  <c r="Q220" i="16"/>
  <c r="R219" i="16"/>
  <c r="Q219" i="16"/>
  <c r="R218" i="16"/>
  <c r="Q218" i="16"/>
  <c r="R217" i="16"/>
  <c r="Q217" i="16"/>
  <c r="R216" i="16"/>
  <c r="Q216" i="16"/>
  <c r="R215" i="16"/>
  <c r="Q215" i="16"/>
  <c r="R214" i="16"/>
  <c r="Q214" i="16"/>
  <c r="R213" i="16"/>
  <c r="Q213" i="16"/>
  <c r="R212" i="16"/>
  <c r="Q212" i="16"/>
  <c r="R211" i="16"/>
  <c r="Q211" i="16"/>
  <c r="R210" i="16"/>
  <c r="Q210" i="16"/>
  <c r="R209" i="16"/>
  <c r="Q209" i="16"/>
  <c r="R208" i="16"/>
  <c r="Q208" i="16"/>
  <c r="R207" i="16"/>
  <c r="Q207" i="16"/>
  <c r="R206" i="16"/>
  <c r="Q206" i="16"/>
  <c r="R205" i="16"/>
  <c r="Q205" i="16"/>
  <c r="R204" i="16"/>
  <c r="Q204" i="16"/>
  <c r="R203" i="16"/>
  <c r="Q203" i="16"/>
  <c r="R202" i="16"/>
  <c r="Q202" i="16"/>
  <c r="R201" i="16"/>
  <c r="Q201" i="16"/>
  <c r="R200" i="16"/>
  <c r="Q200" i="16"/>
  <c r="R199" i="16"/>
  <c r="Q199" i="16"/>
  <c r="R198" i="16"/>
  <c r="Q198" i="16"/>
  <c r="R197" i="16"/>
  <c r="Q197" i="16"/>
  <c r="R196" i="16"/>
  <c r="Q196" i="16"/>
  <c r="R195" i="16"/>
  <c r="Q195" i="16"/>
  <c r="R194" i="16"/>
  <c r="Q194" i="16"/>
  <c r="R193" i="16"/>
  <c r="Q193" i="16"/>
  <c r="R192" i="16"/>
  <c r="Q192" i="16"/>
  <c r="R191" i="16"/>
  <c r="Q191" i="16"/>
  <c r="R190" i="16"/>
  <c r="Q190" i="16"/>
  <c r="R189" i="16"/>
  <c r="Q189" i="16"/>
  <c r="R188" i="16"/>
  <c r="Q188" i="16"/>
  <c r="R187" i="16"/>
  <c r="Q187" i="16"/>
  <c r="R186" i="16"/>
  <c r="Q186" i="16"/>
  <c r="R185" i="16"/>
  <c r="Q185" i="16"/>
  <c r="R184" i="16"/>
  <c r="Q184" i="16"/>
  <c r="R183" i="16"/>
  <c r="Q183" i="16"/>
  <c r="R182" i="16"/>
  <c r="Q182" i="16"/>
  <c r="R181" i="16"/>
  <c r="Q181" i="16"/>
  <c r="R180" i="16"/>
  <c r="Q180" i="16"/>
  <c r="R179" i="16"/>
  <c r="Q179" i="16"/>
  <c r="R178" i="16"/>
  <c r="Q178" i="16"/>
  <c r="R177" i="16"/>
  <c r="Q177" i="16"/>
  <c r="R176" i="16"/>
  <c r="Q176" i="16"/>
  <c r="R175" i="16"/>
  <c r="Q175" i="16"/>
  <c r="R174" i="16"/>
  <c r="Q174" i="16"/>
  <c r="R173" i="16"/>
  <c r="Q173" i="16"/>
  <c r="R172" i="16"/>
  <c r="Q172" i="16"/>
  <c r="R171" i="16"/>
  <c r="Q171" i="16"/>
  <c r="R170" i="16"/>
  <c r="Q170" i="16"/>
  <c r="R169" i="16"/>
  <c r="Q169" i="16"/>
  <c r="R168" i="16"/>
  <c r="Q168" i="16"/>
  <c r="R167" i="16"/>
  <c r="Q167" i="16"/>
  <c r="R166" i="16"/>
  <c r="Q166" i="16"/>
  <c r="R165" i="16"/>
  <c r="Q165" i="16"/>
  <c r="R164" i="16"/>
  <c r="Q164" i="16"/>
  <c r="R163" i="16"/>
  <c r="Q163" i="16"/>
  <c r="R162" i="16"/>
  <c r="Q162" i="16"/>
  <c r="R161" i="16"/>
  <c r="Q161" i="16"/>
  <c r="R160" i="16"/>
  <c r="Q160" i="16"/>
  <c r="R159" i="16"/>
  <c r="Q159" i="16"/>
  <c r="R158" i="16"/>
  <c r="Q158" i="16"/>
  <c r="R157" i="16"/>
  <c r="Q157" i="16"/>
  <c r="R156" i="16"/>
  <c r="Q156" i="16"/>
  <c r="R155" i="16"/>
  <c r="Q155" i="16"/>
  <c r="R154" i="16"/>
  <c r="Q154" i="16"/>
  <c r="R153" i="16"/>
  <c r="Q153" i="16"/>
  <c r="R152" i="16"/>
  <c r="Q152" i="16"/>
  <c r="R151" i="16"/>
  <c r="Q151" i="16"/>
  <c r="R150" i="16"/>
  <c r="Q150" i="16"/>
  <c r="R149" i="16"/>
  <c r="Q149" i="16"/>
  <c r="R148" i="16"/>
  <c r="Q148" i="16"/>
  <c r="R147" i="16"/>
  <c r="Q147" i="16"/>
  <c r="R146" i="16"/>
  <c r="Q146" i="16"/>
  <c r="R145" i="16"/>
  <c r="Q145" i="16"/>
  <c r="R144" i="16"/>
  <c r="Q144" i="16"/>
  <c r="R143" i="16"/>
  <c r="Q143" i="16"/>
  <c r="R142" i="16"/>
  <c r="Q142" i="16"/>
  <c r="R141" i="16"/>
  <c r="Q141" i="16"/>
  <c r="R140" i="16"/>
  <c r="Q140" i="16"/>
  <c r="R139" i="16"/>
  <c r="Q139" i="16"/>
  <c r="R138" i="16"/>
  <c r="Q138" i="16"/>
  <c r="R137" i="16"/>
  <c r="Q137" i="16"/>
  <c r="R136" i="16"/>
  <c r="Q136" i="16"/>
  <c r="R135" i="16"/>
  <c r="Q135" i="16"/>
  <c r="R134" i="16"/>
  <c r="Q134" i="16"/>
  <c r="R133" i="16"/>
  <c r="Q133" i="16"/>
  <c r="R132" i="16"/>
  <c r="Q132" i="16"/>
  <c r="R131" i="16"/>
  <c r="Q131" i="16"/>
  <c r="R130" i="16"/>
  <c r="Q130" i="16"/>
  <c r="R129" i="16"/>
  <c r="Q129" i="16"/>
  <c r="R128" i="16"/>
  <c r="Q128" i="16"/>
  <c r="R127" i="16"/>
  <c r="Q127" i="16"/>
  <c r="R126" i="16"/>
  <c r="Q126" i="16"/>
  <c r="R125" i="16"/>
  <c r="Q125" i="16"/>
  <c r="R124" i="16"/>
  <c r="Q124" i="16"/>
  <c r="R123" i="16"/>
  <c r="Q123" i="16"/>
  <c r="R122" i="16"/>
  <c r="Q122" i="16"/>
  <c r="R121" i="16"/>
  <c r="Q121" i="16"/>
  <c r="R120" i="16"/>
  <c r="Q120" i="16"/>
  <c r="R119" i="16"/>
  <c r="Q119" i="16"/>
  <c r="R118" i="16"/>
  <c r="Q118" i="16"/>
  <c r="R117" i="16"/>
  <c r="Q117" i="16"/>
  <c r="Q116" i="16"/>
  <c r="R115" i="16"/>
  <c r="Q115" i="16"/>
  <c r="R114" i="16"/>
  <c r="Q114" i="16"/>
  <c r="R113" i="16"/>
  <c r="Q113" i="16"/>
  <c r="R112" i="16"/>
  <c r="Q112" i="16"/>
  <c r="R111" i="16"/>
  <c r="Q111" i="16"/>
  <c r="R110" i="16"/>
  <c r="Q110" i="16"/>
  <c r="R109" i="16"/>
  <c r="Q109" i="16"/>
  <c r="R108" i="16"/>
  <c r="Q108" i="16"/>
  <c r="R107" i="16"/>
  <c r="Q107" i="16"/>
  <c r="R106" i="16"/>
  <c r="Q106" i="16"/>
  <c r="R105" i="16"/>
  <c r="Q105" i="16"/>
  <c r="R104" i="16"/>
  <c r="Q104" i="16"/>
  <c r="R103" i="16"/>
  <c r="Q103" i="16"/>
  <c r="R102" i="16"/>
  <c r="Q102" i="16"/>
  <c r="R101" i="16"/>
  <c r="Q101" i="16"/>
  <c r="R100" i="16"/>
  <c r="Q100" i="16"/>
  <c r="R99" i="16"/>
  <c r="Q99" i="16"/>
  <c r="R98" i="16"/>
  <c r="Q98" i="16"/>
  <c r="R97" i="16"/>
  <c r="Q97" i="16"/>
  <c r="R96" i="16"/>
  <c r="Q96" i="16"/>
  <c r="R95" i="16"/>
  <c r="Q95" i="16"/>
  <c r="R94" i="16"/>
  <c r="Q94" i="16"/>
  <c r="R93" i="16"/>
  <c r="Q93" i="16"/>
  <c r="R92" i="16"/>
  <c r="Q92" i="16"/>
  <c r="R91" i="16"/>
  <c r="Q91" i="16"/>
  <c r="R90" i="16"/>
  <c r="Q90" i="16"/>
  <c r="R89" i="16"/>
  <c r="Q89" i="16"/>
  <c r="R88" i="16"/>
  <c r="Q88" i="16"/>
  <c r="R87" i="16"/>
  <c r="Q87" i="16"/>
  <c r="R86" i="16"/>
  <c r="Q86" i="16"/>
  <c r="R85" i="16"/>
  <c r="Q85" i="16"/>
  <c r="R84" i="16"/>
  <c r="Q84" i="16"/>
  <c r="R83" i="16"/>
  <c r="Q83" i="16"/>
  <c r="R82" i="16"/>
  <c r="Q82" i="16"/>
  <c r="R81" i="16"/>
  <c r="Q81" i="16"/>
  <c r="R80" i="16"/>
  <c r="Q80" i="16"/>
  <c r="R79" i="16"/>
  <c r="Q79" i="16"/>
  <c r="R78" i="16"/>
  <c r="Q78" i="16"/>
  <c r="R77" i="16"/>
  <c r="Q77" i="16"/>
  <c r="R76" i="16"/>
  <c r="Q76" i="16"/>
  <c r="R75" i="16"/>
  <c r="Q75" i="16"/>
  <c r="R74" i="16"/>
  <c r="Q74" i="16"/>
  <c r="R73" i="16"/>
  <c r="Q73" i="16"/>
  <c r="R72" i="16"/>
  <c r="Q72" i="16"/>
  <c r="S38" i="16"/>
  <c r="S37" i="16"/>
  <c r="S40" i="16"/>
  <c r="R38" i="16"/>
  <c r="R37" i="16"/>
  <c r="R40" i="16"/>
  <c r="T61" i="16"/>
  <c r="S61" i="16"/>
  <c r="G12" i="9"/>
  <c r="E10" i="9"/>
  <c r="F30" i="9"/>
  <c r="F29" i="9"/>
  <c r="E12" i="9"/>
  <c r="G8" i="9"/>
  <c r="G9" i="9"/>
  <c r="G10" i="9"/>
  <c r="G7" i="9"/>
  <c r="F10" i="9"/>
  <c r="F9" i="9"/>
  <c r="F8" i="9"/>
  <c r="F7" i="9"/>
  <c r="E9" i="9"/>
  <c r="B36" i="9"/>
  <c r="B27" i="9"/>
  <c r="B11" i="9"/>
  <c r="B19" i="9"/>
  <c r="M28" i="8"/>
  <c r="M27" i="8"/>
  <c r="N27" i="8"/>
  <c r="O27" i="8"/>
  <c r="P27" i="8"/>
  <c r="Q27" i="8"/>
  <c r="R27" i="8"/>
  <c r="S27" i="8"/>
  <c r="N28" i="8"/>
  <c r="O28" i="8"/>
  <c r="P28" i="8"/>
  <c r="Q28" i="8"/>
  <c r="R28" i="8"/>
  <c r="S28" i="8"/>
  <c r="N29" i="8"/>
  <c r="O29" i="8"/>
  <c r="P29" i="8"/>
  <c r="Q29" i="8"/>
  <c r="R29" i="8"/>
  <c r="S29" i="8"/>
  <c r="N30" i="8"/>
  <c r="O30" i="8"/>
  <c r="P30" i="8"/>
  <c r="Q30" i="8"/>
  <c r="R30" i="8"/>
  <c r="S30" i="8"/>
  <c r="N31" i="8"/>
  <c r="O31" i="8"/>
  <c r="P31" i="8"/>
  <c r="Q31" i="8"/>
  <c r="R31" i="8"/>
  <c r="S31" i="8"/>
  <c r="N32" i="8"/>
  <c r="O32" i="8"/>
  <c r="P32" i="8"/>
  <c r="Q32" i="8"/>
  <c r="R32" i="8"/>
  <c r="S32" i="8"/>
  <c r="N33" i="8"/>
  <c r="O33" i="8"/>
  <c r="P33" i="8"/>
  <c r="Q33" i="8"/>
  <c r="R33" i="8"/>
  <c r="S33" i="8"/>
  <c r="M29" i="8"/>
  <c r="M30" i="8"/>
  <c r="M31" i="8"/>
  <c r="M32" i="8"/>
  <c r="M33" i="8"/>
  <c r="L19" i="8"/>
  <c r="L13" i="8"/>
  <c r="S26" i="8"/>
  <c r="R26" i="8"/>
  <c r="Q26" i="8"/>
  <c r="P26" i="8"/>
  <c r="O26" i="8"/>
  <c r="N26" i="8"/>
  <c r="M26" i="8"/>
  <c r="S25" i="8"/>
  <c r="R25" i="8"/>
  <c r="Q25" i="8"/>
  <c r="O25" i="8"/>
  <c r="N25" i="8"/>
  <c r="M25" i="8"/>
  <c r="L33" i="8"/>
  <c r="L32" i="8"/>
  <c r="L31" i="8"/>
  <c r="L28" i="8"/>
  <c r="L27" i="8"/>
  <c r="K33" i="8"/>
  <c r="K32" i="8"/>
  <c r="K31" i="8"/>
  <c r="K29" i="8"/>
  <c r="K28" i="8"/>
  <c r="K27" i="8"/>
  <c r="B31" i="8"/>
  <c r="L12" i="8"/>
  <c r="O12" i="8"/>
  <c r="B5" i="8"/>
  <c r="C5" i="8"/>
  <c r="D5" i="8"/>
  <c r="E5" i="8"/>
  <c r="B6" i="8"/>
  <c r="C6" i="8"/>
  <c r="D6" i="8"/>
  <c r="E6" i="8"/>
  <c r="B8" i="8"/>
  <c r="B10" i="8"/>
  <c r="L11" i="8"/>
  <c r="M11" i="8"/>
  <c r="N11" i="8"/>
  <c r="P11" i="8"/>
  <c r="Q11" i="8"/>
  <c r="R11" i="8"/>
  <c r="M12" i="8"/>
  <c r="N12" i="8"/>
  <c r="P12" i="8"/>
  <c r="Q12" i="8"/>
  <c r="R12" i="8"/>
  <c r="B18" i="8"/>
  <c r="C18" i="8"/>
  <c r="D18" i="8"/>
  <c r="E18" i="8"/>
  <c r="F18" i="8"/>
  <c r="B20" i="8"/>
  <c r="M13" i="8"/>
  <c r="N13" i="8"/>
  <c r="O13" i="8"/>
  <c r="P13" i="8"/>
  <c r="Q13" i="8"/>
  <c r="R13" i="8"/>
  <c r="L17" i="8"/>
  <c r="M17" i="8"/>
  <c r="N17" i="8"/>
  <c r="P17" i="8"/>
  <c r="Q17" i="8"/>
  <c r="R17" i="8"/>
  <c r="L18" i="8"/>
  <c r="M18" i="8"/>
  <c r="N18" i="8"/>
  <c r="P18" i="8"/>
  <c r="Q18" i="8"/>
  <c r="R18" i="8"/>
  <c r="M19" i="8"/>
  <c r="N19" i="8"/>
  <c r="O19" i="8"/>
  <c r="P19" i="8"/>
  <c r="Q19" i="8"/>
  <c r="R19" i="8"/>
  <c r="B33" i="8"/>
  <c r="A3" i="7"/>
  <c r="A4" i="7"/>
  <c r="A5" i="7"/>
  <c r="A6" i="7"/>
  <c r="A7" i="7"/>
  <c r="A8" i="7"/>
  <c r="A9" i="7"/>
  <c r="A10" i="7"/>
  <c r="A11" i="7"/>
  <c r="A12" i="7"/>
  <c r="A13" i="7"/>
  <c r="R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C18" i="6"/>
  <c r="B36" i="6"/>
  <c r="B37" i="6"/>
  <c r="B38" i="6"/>
  <c r="B18" i="6"/>
  <c r="B30" i="6"/>
  <c r="B31" i="6"/>
  <c r="E18" i="6"/>
  <c r="D18" i="6"/>
  <c r="AE6" i="6"/>
  <c r="AE5" i="6"/>
  <c r="AE4" i="6"/>
  <c r="AE3" i="6"/>
  <c r="Y4" i="6"/>
  <c r="Y5" i="6"/>
  <c r="Y6" i="6"/>
  <c r="Y3" i="6"/>
  <c r="S4" i="6"/>
  <c r="S5" i="6"/>
  <c r="S6" i="6"/>
  <c r="S3" i="6"/>
  <c r="M6" i="6"/>
  <c r="M5" i="6"/>
  <c r="M4" i="6"/>
  <c r="M3" i="6"/>
  <c r="G4" i="6"/>
  <c r="G5" i="6"/>
  <c r="G6" i="6"/>
  <c r="G3" i="6"/>
</calcChain>
</file>

<file path=xl/sharedStrings.xml><?xml version="1.0" encoding="utf-8"?>
<sst xmlns="http://schemas.openxmlformats.org/spreadsheetml/2006/main" count="9704" uniqueCount="904">
  <si>
    <t xml:space="preserve">Cedar Fair </t>
  </si>
  <si>
    <t>P/S</t>
  </si>
  <si>
    <t>EV/EBITDA</t>
  </si>
  <si>
    <t>Sea World</t>
  </si>
  <si>
    <t>P/E</t>
  </si>
  <si>
    <t xml:space="preserve">Merlin </t>
  </si>
  <si>
    <t xml:space="preserve">Peer Group Average </t>
  </si>
  <si>
    <t>Six Flags</t>
  </si>
  <si>
    <t>P/CF</t>
  </si>
  <si>
    <t>N/A</t>
  </si>
  <si>
    <t>Historical P/E</t>
  </si>
  <si>
    <t>5-year AVG</t>
  </si>
  <si>
    <t xml:space="preserve">Seaworld </t>
  </si>
  <si>
    <t xml:space="preserve">Merlin Entertainment </t>
  </si>
  <si>
    <t>Historical P/S</t>
  </si>
  <si>
    <t>Historical EV/EBITDA</t>
  </si>
  <si>
    <t>Historical P/CF</t>
  </si>
  <si>
    <t xml:space="preserve">Walt Disney </t>
  </si>
  <si>
    <t xml:space="preserve">Six Flags </t>
  </si>
  <si>
    <t xml:space="preserve">Disney </t>
  </si>
  <si>
    <t>Company</t>
  </si>
  <si>
    <t xml:space="preserve">comparative multipliers </t>
  </si>
  <si>
    <t xml:space="preserve">Calculation of estimated Six Flags Price </t>
  </si>
  <si>
    <t xml:space="preserve">Target P/E (Peer Group) </t>
  </si>
  <si>
    <t>Estimated Price using P/E</t>
  </si>
  <si>
    <t xml:space="preserve">Estimation using P/E Method </t>
  </si>
  <si>
    <t xml:space="preserve">Estimation using P/S Method </t>
  </si>
  <si>
    <t xml:space="preserve">Target P/S (Peer group) </t>
  </si>
  <si>
    <t>Estimated Price per share using P/S</t>
  </si>
  <si>
    <t xml:space="preserve">N/A </t>
  </si>
  <si>
    <t xml:space="preserve">Risk Free Rate Estimate </t>
  </si>
  <si>
    <t xml:space="preserve">5-Year Risk Free Rate Estimate </t>
  </si>
  <si>
    <t>30 yr</t>
  </si>
  <si>
    <t>20 yr</t>
  </si>
  <si>
    <t>10 yr</t>
  </si>
  <si>
    <t>7 yr</t>
  </si>
  <si>
    <t>5 yr</t>
  </si>
  <si>
    <t>3 yr</t>
  </si>
  <si>
    <t>2 yr</t>
  </si>
  <si>
    <t>1 yr</t>
  </si>
  <si>
    <t>6 mo</t>
  </si>
  <si>
    <t>3 mo</t>
  </si>
  <si>
    <t>2 mo</t>
  </si>
  <si>
    <t>1 mo</t>
  </si>
  <si>
    <t>Date</t>
  </si>
  <si>
    <t>2027 due notes, 10 years to regain positive equity</t>
  </si>
  <si>
    <t>8 parks + constructions</t>
  </si>
  <si>
    <t>EBITDA target by 2020 is 750 million</t>
  </si>
  <si>
    <t>P0</t>
  </si>
  <si>
    <t>H</t>
  </si>
  <si>
    <t>CAPM</t>
  </si>
  <si>
    <t>Market return</t>
  </si>
  <si>
    <t>Beta</t>
  </si>
  <si>
    <t>Risk free rate</t>
  </si>
  <si>
    <t>Growth for short term</t>
  </si>
  <si>
    <t>Price</t>
  </si>
  <si>
    <t>L-T Growth</t>
  </si>
  <si>
    <t>Growth in dividends</t>
  </si>
  <si>
    <t>%Change</t>
  </si>
  <si>
    <t>Dividends payout</t>
  </si>
  <si>
    <t>Sensitivity Analysis on L-T Growth</t>
  </si>
  <si>
    <t xml:space="preserve">       </t>
  </si>
  <si>
    <t>Require Return</t>
  </si>
  <si>
    <t>Conclusion: Relative strong correlation</t>
  </si>
  <si>
    <t>Sensitivity Analysis on Required Return</t>
  </si>
  <si>
    <t>Growth for long term</t>
  </si>
  <si>
    <t>Correlation</t>
  </si>
  <si>
    <t>Growth in stock price</t>
  </si>
  <si>
    <t>Growth in revenue</t>
  </si>
  <si>
    <t>Annual closing price</t>
  </si>
  <si>
    <t>Annual revenue</t>
  </si>
  <si>
    <t>2-stage H-Model valuation</t>
  </si>
  <si>
    <t>Justification for H = 5</t>
  </si>
  <si>
    <t xml:space="preserve">Sensitivty Analysis Matrix </t>
  </si>
  <si>
    <t>Required Return re</t>
  </si>
  <si>
    <t xml:space="preserve">DIS </t>
  </si>
  <si>
    <t/>
  </si>
  <si>
    <t>Industry Index Method</t>
  </si>
  <si>
    <t>Pure Average Returns</t>
  </si>
  <si>
    <t>cov(s,m)</t>
  </si>
  <si>
    <t>var(m)</t>
  </si>
  <si>
    <t>Apr. 26, 2013</t>
  </si>
  <si>
    <t>Nov. 15, 2013</t>
  </si>
  <si>
    <t>After 11/15/2013</t>
  </si>
  <si>
    <t>%CTurn</t>
  </si>
  <si>
    <t>%CVol</t>
  </si>
  <si>
    <t>H-L</t>
  </si>
  <si>
    <t>O-C</t>
  </si>
  <si>
    <t>Approx VWAP</t>
  </si>
  <si>
    <t>Turnover - USD</t>
  </si>
  <si>
    <t>Volume</t>
  </si>
  <si>
    <t>Mid</t>
  </si>
  <si>
    <t>High</t>
  </si>
  <si>
    <t>Low</t>
  </si>
  <si>
    <t>Open</t>
  </si>
  <si>
    <t>%Chg</t>
  </si>
  <si>
    <t>Net</t>
  </si>
  <si>
    <t>Close</t>
  </si>
  <si>
    <t>Exchange Date</t>
  </si>
  <si>
    <t>SIX Price History     Weekly     10 Years</t>
  </si>
  <si>
    <t>Avg</t>
  </si>
  <si>
    <t>10 Years</t>
  </si>
  <si>
    <t>Period</t>
  </si>
  <si>
    <t>Unch</t>
  </si>
  <si>
    <t>Total</t>
  </si>
  <si>
    <t>Min</t>
  </si>
  <si>
    <t>Down</t>
  </si>
  <si>
    <t>Declining</t>
  </si>
  <si>
    <t>Max</t>
  </si>
  <si>
    <t>Up</t>
  </si>
  <si>
    <t>Advancing</t>
  </si>
  <si>
    <t>Turnover</t>
  </si>
  <si>
    <t>Close - Close</t>
  </si>
  <si>
    <t>Price Change</t>
  </si>
  <si>
    <t xml:space="preserve">
    Up/Down (C-C)
          </t>
  </si>
  <si>
    <t>SIX Price Statistics     Weekly     10 Years</t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</si>
  <si>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</si>
  <si>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</si>
  <si>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</si>
  <si>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</si>
  <si>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</si>
  <si>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</si>
  <si>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</si>
  <si>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</si>
  <si>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Count</t>
  </si>
  <si>
    <t>VAP: Total</t>
  </si>
  <si>
    <t>History Period: 10 Years</t>
  </si>
  <si>
    <t>Interval: Weekly</t>
  </si>
  <si>
    <t>SIX</t>
  </si>
  <si>
    <t>Six Flags Entertainment Corp | Price History | Thomson Reuters Eikon                                          10:20, 16-Nov-2018</t>
  </si>
  <si>
    <t>SEAS.K Price History     Weekly     10 Years</t>
  </si>
  <si>
    <t>SEAS.K Price Statistics     Weekly     10 Years</t>
  </si>
  <si>
    <t>10 - 15</t>
  </si>
  <si>
    <t>15 - 20</t>
  </si>
  <si>
    <t>20 - 25</t>
  </si>
  <si>
    <t>25 - 30</t>
  </si>
  <si>
    <t>30 - 35</t>
  </si>
  <si>
    <t>35 - 40</t>
  </si>
  <si>
    <t>SEAS.K</t>
  </si>
  <si>
    <t>SeaWorld Entertainment Inc | Price History | Thomson Reuters Eikon                                          10:34, 16-Nov-2018</t>
  </si>
  <si>
    <t>FUN Price History     Weekly     10 Years</t>
  </si>
  <si>
    <t>FUN Price Statistics     Weekly     10 Years</t>
  </si>
  <si>
    <t>FUN</t>
  </si>
  <si>
    <t>Cedar Fair LP | Price History | Thomson Reuters Eikon                                          10:35, 16-Nov-2018</t>
  </si>
  <si>
    <t>FX Rate</t>
  </si>
  <si>
    <t>MERL.L Price History     Weekly     10 Years</t>
  </si>
  <si>
    <t>MERL.L Price Statistics     Weekly     10 Years</t>
  </si>
  <si>
    <t>300 - 350</t>
  </si>
  <si>
    <t>350 - 400</t>
  </si>
  <si>
    <t>400 - 450</t>
  </si>
  <si>
    <t>450 - 500</t>
  </si>
  <si>
    <t>500 - 550</t>
  </si>
  <si>
    <t>Converted Fields: Turnover</t>
  </si>
  <si>
    <t>Currency Conversion: USD</t>
  </si>
  <si>
    <t>MERL.L</t>
  </si>
  <si>
    <t>Merlin Entertainments PLC | Price History | Thomson Reuters Eikon                                          10:37, 16-Nov-2018</t>
  </si>
  <si>
    <t>DIS Price History     Weekly     10 Years</t>
  </si>
  <si>
    <t>DIS Price Statistics     Weekly     10 Years</t>
  </si>
  <si>
    <t>0 - 20</t>
  </si>
  <si>
    <t>20 - 40</t>
  </si>
  <si>
    <t>40 - 60</t>
  </si>
  <si>
    <t>60 - 80</t>
  </si>
  <si>
    <t>80 - 100</t>
  </si>
  <si>
    <t>100 - 120</t>
  </si>
  <si>
    <t>120 - 140</t>
  </si>
  <si>
    <t>DIS</t>
  </si>
  <si>
    <t>Walt Disney Co | Price History | Thomson Reuters Eikon                                          10:45, 16-Nov-2018</t>
  </si>
  <si>
    <t xml:space="preserve">Historical Actual Return on Equity </t>
  </si>
  <si>
    <t>Avg RoE</t>
  </si>
  <si>
    <t xml:space="preserve">Excluded Data is filled with </t>
  </si>
  <si>
    <t>Note:</t>
  </si>
  <si>
    <t xml:space="preserve">Self Constructed Industry </t>
  </si>
  <si>
    <t xml:space="preserve">Market Cap (in Billion) </t>
  </si>
  <si>
    <t>Avg actual RoE in last 5 Yr</t>
  </si>
  <si>
    <t xml:space="preserve">Market Weight </t>
  </si>
  <si>
    <t>Industry Cap</t>
  </si>
  <si>
    <t xml:space="preserve">* For Disney Theme Parks' market cap, we gathered the following Info from Annual Report </t>
  </si>
  <si>
    <t>Disney</t>
  </si>
  <si>
    <t xml:space="preserve">Walt Disney's total market cap </t>
  </si>
  <si>
    <t xml:space="preserve">The weight of Parks and Resort </t>
  </si>
  <si>
    <t xml:space="preserve">The market cap for theme Parks and Resort </t>
  </si>
  <si>
    <t>Calculation of Disney Theme Park's market Cap in Billion $</t>
  </si>
  <si>
    <t xml:space="preserve">Industry ROE </t>
  </si>
  <si>
    <t>Merlin</t>
  </si>
  <si>
    <t xml:space="preserve">SeaWorld </t>
  </si>
  <si>
    <t>Industry</t>
  </si>
  <si>
    <t>Historical Market Cap View</t>
  </si>
  <si>
    <t xml:space="preserve">Beta Calculation between Six Flags and Self Constructed Industry </t>
  </si>
  <si>
    <t>&lt; -- Beta is 0.593970104 !</t>
  </si>
  <si>
    <t xml:space="preserve">Long-term growth gL </t>
  </si>
  <si>
    <t>Asset Allocation</t>
  </si>
  <si>
    <t>Short Term Investments % - Pension</t>
  </si>
  <si>
    <t>Fixed Income % - Pension</t>
  </si>
  <si>
    <t>Equity Securities % - Pension</t>
  </si>
  <si>
    <t>Net Assets Recognized on Balance Sheet</t>
  </si>
  <si>
    <t>Other Comprehensive Inc./Loss - Pension</t>
  </si>
  <si>
    <t>Intangible Assets - Pension</t>
  </si>
  <si>
    <t>Additional Minimum Liability - Pension</t>
  </si>
  <si>
    <t>Accrued Benefit Liability - Pension</t>
  </si>
  <si>
    <t>Non-Current Liability - Pension</t>
  </si>
  <si>
    <t>Prepaid benefit cost</t>
  </si>
  <si>
    <t>Period End Assumptions</t>
  </si>
  <si>
    <t>Compensation Rate - Pension</t>
  </si>
  <si>
    <t>Discount Rate - Pension</t>
  </si>
  <si>
    <t>Total Funded Status</t>
  </si>
  <si>
    <t>Accumulated Benefit Obligation - Pension</t>
  </si>
  <si>
    <t>Funded Status - Pension</t>
  </si>
  <si>
    <t>FV of Plan Assets - Pension</t>
  </si>
  <si>
    <t>Projected Benefit Obligation - Pension</t>
  </si>
  <si>
    <t>Total Operating Leases, Supplemental</t>
  </si>
  <si>
    <t>Thereafter</t>
  </si>
  <si>
    <t>Operating Leases Due within 6 Years</t>
  </si>
  <si>
    <t>Operating Leases Due within 5 Years</t>
  </si>
  <si>
    <t>Operating Leases Due within 4 Years</t>
  </si>
  <si>
    <t>Operating Leases Due within 3 Years</t>
  </si>
  <si>
    <t>Operating Leases Due within 2 Years</t>
  </si>
  <si>
    <t>Operating Leases Due within 1 Year</t>
  </si>
  <si>
    <t>Total Capital Leases, Supplemental</t>
  </si>
  <si>
    <t>Total Long Term Debt, Supplemental</t>
  </si>
  <si>
    <t>Long Term Debt Due within 5 Years</t>
  </si>
  <si>
    <t>Long Term Debt Due within 4 Years</t>
  </si>
  <si>
    <t>Long Term Debt Due within 3 Years</t>
  </si>
  <si>
    <t>Long Term Debt Due within 2 Years</t>
  </si>
  <si>
    <t>Long Term Debt Due within 1 Year</t>
  </si>
  <si>
    <t>Debt &amp; Lease, Pension Items ($ Thousands)</t>
  </si>
  <si>
    <t>Number of Common Shareholders</t>
  </si>
  <si>
    <t>Full-Time Employees</t>
  </si>
  <si>
    <t>Total intangibles Excl</t>
  </si>
  <si>
    <t>Intangible assets</t>
  </si>
  <si>
    <t>Goodwill</t>
  </si>
  <si>
    <t>Minority Interest - Non Redeemable</t>
  </si>
  <si>
    <t>Minority Interest - Redeemable</t>
  </si>
  <si>
    <t>Accumulated Intangible Amortization</t>
  </si>
  <si>
    <t>Third Party Licences, amortn</t>
  </si>
  <si>
    <t>Acc Amort. Other Intangibles</t>
  </si>
  <si>
    <t>AccAmort Brand/Patent/Market/Art Intang.</t>
  </si>
  <si>
    <t>Deferred Revenue - Current</t>
  </si>
  <si>
    <t>Deferred revenue</t>
  </si>
  <si>
    <t>LT Derivative Liabilities - Hedging</t>
  </si>
  <si>
    <t>Interest rate swap agreements- current</t>
  </si>
  <si>
    <t>T/S-Preference Shares</t>
  </si>
  <si>
    <t>Total Preferred Shares Outstanding</t>
  </si>
  <si>
    <t>S/O-Preference Shares</t>
  </si>
  <si>
    <t>T/S-Ordinary Shares</t>
  </si>
  <si>
    <t>Total Common Shares Outstanding</t>
  </si>
  <si>
    <t>S/O-Ordinary Shares</t>
  </si>
  <si>
    <t>Total Equity &amp; Minority Interest</t>
  </si>
  <si>
    <t>Supplemental ($ Thousands)</t>
  </si>
  <si>
    <t>Total Liabilities &amp; Shareholders' Equity</t>
  </si>
  <si>
    <t>Total Equity</t>
  </si>
  <si>
    <t>Deferred Comp.</t>
  </si>
  <si>
    <t>Accumulated other comprehensive</t>
  </si>
  <si>
    <t>Hedging Reserves</t>
  </si>
  <si>
    <t>Income taxes</t>
  </si>
  <si>
    <t>Defined Retirement Plan</t>
  </si>
  <si>
    <t>Foreign Currency Items</t>
  </si>
  <si>
    <t>Treasury Stock</t>
  </si>
  <si>
    <t>Accumulated deficit</t>
  </si>
  <si>
    <t>Capital in excess of par value</t>
  </si>
  <si>
    <t>Common Stock</t>
  </si>
  <si>
    <t>Preferred stock, $1.00 par value</t>
  </si>
  <si>
    <t>Redeemable Preferred Stock</t>
  </si>
  <si>
    <t>Shareholders Equity ($ Thousands)</t>
  </si>
  <si>
    <t>Total Liabilities</t>
  </si>
  <si>
    <t>Liabilities from discontinued operations</t>
  </si>
  <si>
    <t>Minority Interest</t>
  </si>
  <si>
    <t>Reedemable Minority Interest</t>
  </si>
  <si>
    <t>Deferred income taxes</t>
  </si>
  <si>
    <t>Deferred Tax - Debit - Liability</t>
  </si>
  <si>
    <t>Deferred Tax - Credit - Liability</t>
  </si>
  <si>
    <t>Liabilities subject to compromise</t>
  </si>
  <si>
    <t>Other long-term liabilities</t>
  </si>
  <si>
    <t>Interest rate swap agreements</t>
  </si>
  <si>
    <t>Total Long Term Debt</t>
  </si>
  <si>
    <t>Capital Leases</t>
  </si>
  <si>
    <t>LTD-Credit facility</t>
  </si>
  <si>
    <t>Long-term debt</t>
  </si>
  <si>
    <t>Total Current Liabilities</t>
  </si>
  <si>
    <t>Short-term borrowings</t>
  </si>
  <si>
    <t>Other accrued liabilities</t>
  </si>
  <si>
    <t>Accrued insurance reserves</t>
  </si>
  <si>
    <t>Accrued Payroll</t>
  </si>
  <si>
    <t>Accrued Interest</t>
  </si>
  <si>
    <t>Cur.Port.LT Debt</t>
  </si>
  <si>
    <t>Mandatory redeemable preferred stock (re</t>
  </si>
  <si>
    <t>Cur. port. LT debt -unrelated parties</t>
  </si>
  <si>
    <t>Accounts payable</t>
  </si>
  <si>
    <t>Liabilities ($ Thousands)</t>
  </si>
  <si>
    <t>Total Assets</t>
  </si>
  <si>
    <t>Investment</t>
  </si>
  <si>
    <t>Deferred Charges</t>
  </si>
  <si>
    <t>Deposits and other assets</t>
  </si>
  <si>
    <t>Deposits and other assets - Balancing va</t>
  </si>
  <si>
    <t>Interest rate swap agreements- Noncurren</t>
  </si>
  <si>
    <t>Restricted-use investment securities</t>
  </si>
  <si>
    <t>Debt issuance costs</t>
  </si>
  <si>
    <t>Prtnshp.Invstmnt</t>
  </si>
  <si>
    <t>Amort. Intang.</t>
  </si>
  <si>
    <t>Intangibles</t>
  </si>
  <si>
    <t>Third Party Licences rights</t>
  </si>
  <si>
    <t>Other Intangibles, Gross</t>
  </si>
  <si>
    <t>Trade names, trademarks &amp; Other</t>
  </si>
  <si>
    <t>Trade names, trademarks &amp; Other, net</t>
  </si>
  <si>
    <t>Assets held for sale</t>
  </si>
  <si>
    <t>Accumulated depreciation</t>
  </si>
  <si>
    <t>Property and equipment, Other</t>
  </si>
  <si>
    <t>Amusement Park</t>
  </si>
  <si>
    <t>Rental/Buildings</t>
  </si>
  <si>
    <t>Hotel/Land</t>
  </si>
  <si>
    <t>Equipment and Other</t>
  </si>
  <si>
    <t>Rides/Attraction</t>
  </si>
  <si>
    <t>Building Improvement</t>
  </si>
  <si>
    <t>Land Improvement</t>
  </si>
  <si>
    <t>Land</t>
  </si>
  <si>
    <t>Total Current Assets</t>
  </si>
  <si>
    <t>Provision for Doubtful Trade Accounts</t>
  </si>
  <si>
    <t>Accounts receivable - Balancing value</t>
  </si>
  <si>
    <t>Restricted Sec.</t>
  </si>
  <si>
    <t>Deposits</t>
  </si>
  <si>
    <t>Income Tax recoverable</t>
  </si>
  <si>
    <t>Equity</t>
  </si>
  <si>
    <t>Prepaid expenses and other current asset</t>
  </si>
  <si>
    <t>Inventories</t>
  </si>
  <si>
    <t>Accounts receivable</t>
  </si>
  <si>
    <t>Cash and cash equivalents</t>
  </si>
  <si>
    <t>Assets ($ Thousands)</t>
  </si>
  <si>
    <t>If cell is a value instead of percentage, it means base year is 0.</t>
  </si>
  <si>
    <t>BS Horizontal</t>
  </si>
  <si>
    <t>BS Vertical</t>
  </si>
  <si>
    <t>(03-May) Ann. </t>
  </si>
  <si>
    <t>$0.78 I</t>
  </si>
  <si>
    <t>(16-Aug) Ann. </t>
  </si>
  <si>
    <t>Cash Dividend</t>
  </si>
  <si>
    <t>Six Flags Entertainment Ord Shs</t>
  </si>
  <si>
    <t>Dividends &amp; Capital Changes After Dec-2017</t>
  </si>
  <si>
    <t>(26-Jun) </t>
  </si>
  <si>
    <t>--</t>
  </si>
  <si>
    <t>Share Split</t>
  </si>
  <si>
    <t>Buyback</t>
  </si>
  <si>
    <t>(09-Feb) Ann. </t>
  </si>
  <si>
    <t>$0.64 I</t>
  </si>
  <si>
    <t>(08-Feb) Ann. </t>
  </si>
  <si>
    <t>(07-Feb) Ann. </t>
  </si>
  <si>
    <t>(12-Feb) Ann. </t>
  </si>
  <si>
    <t>(05-Feb) Ann. </t>
  </si>
  <si>
    <t>(04-Feb) Ann. </t>
  </si>
  <si>
    <t>(04-May) Ann. </t>
  </si>
  <si>
    <t>$0.30 I</t>
  </si>
  <si>
    <t>$0.45 I</t>
  </si>
  <si>
    <t>$0.47 I</t>
  </si>
  <si>
    <t>$0.52 I</t>
  </si>
  <si>
    <t>$0.58 I</t>
  </si>
  <si>
    <t>(02-May) Ann. </t>
  </si>
  <si>
    <t>(08-May) Ann. </t>
  </si>
  <si>
    <t>(07-May) Ann. </t>
  </si>
  <si>
    <t>(05-May) Ann. </t>
  </si>
  <si>
    <t>(17-Aug) Ann. </t>
  </si>
  <si>
    <t>(07-Aug) Ann. </t>
  </si>
  <si>
    <t>(21-Aug) Ann. </t>
  </si>
  <si>
    <t>(20-Aug) Ann. </t>
  </si>
  <si>
    <t>(25-Aug) Ann. </t>
  </si>
  <si>
    <t>(10-Nov) Ann. </t>
  </si>
  <si>
    <t>$0.70 F</t>
  </si>
  <si>
    <t>(24-Oct) Ann. </t>
  </si>
  <si>
    <t>(07-Nov) Ann. </t>
  </si>
  <si>
    <t>(21-Oct) Ann. </t>
  </si>
  <si>
    <t>(03-Nov) Ann. </t>
  </si>
  <si>
    <t>(08-Nov) Ann. </t>
  </si>
  <si>
    <t>(22-Dec) Ann. </t>
  </si>
  <si>
    <t>$0.45 F</t>
  </si>
  <si>
    <t>$0.47 F</t>
  </si>
  <si>
    <t>$0.52 F</t>
  </si>
  <si>
    <t>$0.58 F</t>
  </si>
  <si>
    <t>$0.64 F</t>
  </si>
  <si>
    <t>Div/Share (TTM)</t>
  </si>
  <si>
    <t>Dividends and Capital Changes</t>
  </si>
  <si>
    <t>Assumptions</t>
  </si>
  <si>
    <t>VISA</t>
  </si>
  <si>
    <t>Expected Rate of Return - Pension</t>
  </si>
  <si>
    <t>VRDO</t>
  </si>
  <si>
    <t>VRTD</t>
  </si>
  <si>
    <t>VRDD</t>
  </si>
  <si>
    <t>Total Pension Expense</t>
  </si>
  <si>
    <t>VTPE</t>
  </si>
  <si>
    <t>401(k) Savings Plan</t>
  </si>
  <si>
    <t>VDCD</t>
  </si>
  <si>
    <t>Post-Retirement Plan Expense</t>
  </si>
  <si>
    <t>VRPE</t>
  </si>
  <si>
    <t>Foreign Pension Plan Expense</t>
  </si>
  <si>
    <t>VFPP</t>
  </si>
  <si>
    <t>Domestic Pension Plan Expense</t>
  </si>
  <si>
    <t>VDPP</t>
  </si>
  <si>
    <t>Curtailment Losses - Pension</t>
  </si>
  <si>
    <t>VXCT</t>
  </si>
  <si>
    <t>Amort. of Net Actuarial Loss - Pension</t>
  </si>
  <si>
    <t>VXAG</t>
  </si>
  <si>
    <t>Amort. of Prior Service Cost - Pension</t>
  </si>
  <si>
    <t>VTPS</t>
  </si>
  <si>
    <t>Expected Return on Assets - Pension</t>
  </si>
  <si>
    <t>VXPD</t>
  </si>
  <si>
    <t>Interest Cost - Pension</t>
  </si>
  <si>
    <t>VICD</t>
  </si>
  <si>
    <t>Service Cost - Pension</t>
  </si>
  <si>
    <t>VSCD</t>
  </si>
  <si>
    <t>Income Tax by Region - Total</t>
  </si>
  <si>
    <t>VTIT</t>
  </si>
  <si>
    <t>Income Tax - Total</t>
  </si>
  <si>
    <t>VITT</t>
  </si>
  <si>
    <t>Deferred Tax - Total</t>
  </si>
  <si>
    <t>VDTC</t>
  </si>
  <si>
    <t>State and Local</t>
  </si>
  <si>
    <t>VDTL</t>
  </si>
  <si>
    <t>Foreign</t>
  </si>
  <si>
    <t>VDTF</t>
  </si>
  <si>
    <t>U.S, Federal</t>
  </si>
  <si>
    <t>VDTD</t>
  </si>
  <si>
    <t>U.S, Federal - Balancing value</t>
  </si>
  <si>
    <t>Current Tax - Total</t>
  </si>
  <si>
    <t>VCTC</t>
  </si>
  <si>
    <t>VCTL</t>
  </si>
  <si>
    <t>VCTF</t>
  </si>
  <si>
    <t>VCTD</t>
  </si>
  <si>
    <t>Tax &amp; Pension Items ($ Thousands)</t>
  </si>
  <si>
    <t>Stock-based compensation</t>
  </si>
  <si>
    <t>VSCP</t>
  </si>
  <si>
    <t>Diluted EPS after Stock Based Comp. Exp.</t>
  </si>
  <si>
    <t>VPFD</t>
  </si>
  <si>
    <t>Basic EPS after Stock Based Comp. Exp.</t>
  </si>
  <si>
    <t>VPFB</t>
  </si>
  <si>
    <t>Net Income after Stock Based Comp. Exp.</t>
  </si>
  <si>
    <t>VPFI</t>
  </si>
  <si>
    <t>Pro Forma Stock Compensation Expense</t>
  </si>
  <si>
    <t>VEEV</t>
  </si>
  <si>
    <t>VLAR</t>
  </si>
  <si>
    <t>All Other</t>
  </si>
  <si>
    <t>VTOF</t>
  </si>
  <si>
    <t>Tax Compliance and Consulting</t>
  </si>
  <si>
    <t>VTTF</t>
  </si>
  <si>
    <t>Audit-Related Fees</t>
  </si>
  <si>
    <t>VTAR</t>
  </si>
  <si>
    <t>Audit Fees</t>
  </si>
  <si>
    <t>VTAU</t>
  </si>
  <si>
    <t>Advertising Expense</t>
  </si>
  <si>
    <t>VADV</t>
  </si>
  <si>
    <t>Net income attributable to noncontrollin</t>
  </si>
  <si>
    <t>VMIN</t>
  </si>
  <si>
    <t>Equity in loss (income) of investee</t>
  </si>
  <si>
    <t>VEIA</t>
  </si>
  <si>
    <t>Rental Expense</t>
  </si>
  <si>
    <t>VRXP</t>
  </si>
  <si>
    <t>Amort of Intangibles</t>
  </si>
  <si>
    <t>VAMI</t>
  </si>
  <si>
    <t>Depreciation</t>
  </si>
  <si>
    <t>VDEP</t>
  </si>
  <si>
    <t>Dividends greater than Earnings</t>
  </si>
  <si>
    <t>Interest Expense</t>
  </si>
  <si>
    <t>VIEX</t>
  </si>
  <si>
    <t>Interest expense</t>
  </si>
  <si>
    <t>Tax Reform impact</t>
  </si>
  <si>
    <t>VTXC</t>
  </si>
  <si>
    <t>DPS/EPS</t>
  </si>
  <si>
    <t>Diluted Normalized EPS</t>
  </si>
  <si>
    <t>VDES</t>
  </si>
  <si>
    <t>Basic Normalized EPS</t>
  </si>
  <si>
    <t>VBES</t>
  </si>
  <si>
    <t>Basic EPS</t>
  </si>
  <si>
    <t>Normalized Inc. Avail to Com.</t>
  </si>
  <si>
    <t>VIAC</t>
  </si>
  <si>
    <t>Normalized Income After Taxes</t>
  </si>
  <si>
    <t>VIAT</t>
  </si>
  <si>
    <t>Inc Tax Ex Impact of Sp Items</t>
  </si>
  <si>
    <t>VITN</t>
  </si>
  <si>
    <t>Impact of Fresh Start valuation adjustme</t>
  </si>
  <si>
    <t>VUIE</t>
  </si>
  <si>
    <t>Normalized Income Before Taxes</t>
  </si>
  <si>
    <t>VPTI</t>
  </si>
  <si>
    <t>Gross Dividends - Common Stock</t>
  </si>
  <si>
    <t>DCGD</t>
  </si>
  <si>
    <t>DPS-Ordinary Shares</t>
  </si>
  <si>
    <t>DDPS1</t>
  </si>
  <si>
    <t>DPS</t>
  </si>
  <si>
    <t>Diluted EPS Including ExtraOrd Items</t>
  </si>
  <si>
    <t>GDAI</t>
  </si>
  <si>
    <t>Diluted EPS Excluding ExtraOrd Items</t>
  </si>
  <si>
    <t>GDBF</t>
  </si>
  <si>
    <t>Diluted Weighted Average Shares</t>
  </si>
  <si>
    <t>GDWS</t>
  </si>
  <si>
    <t>Diluted Net Income</t>
  </si>
  <si>
    <t>GDNI</t>
  </si>
  <si>
    <t>Dilution Adjustment</t>
  </si>
  <si>
    <t>GDAJ</t>
  </si>
  <si>
    <t>Basic EPS Including ExtraOrdinary Items</t>
  </si>
  <si>
    <t>GBAI</t>
  </si>
  <si>
    <t>Basic EPS Excluding ExtraOrdinary Items</t>
  </si>
  <si>
    <t>GBBF</t>
  </si>
  <si>
    <t>Basic Weighted Average Shares</t>
  </si>
  <si>
    <t>GBAS</t>
  </si>
  <si>
    <t>Income Available to Com Incl ExtraOrd</t>
  </si>
  <si>
    <t>XNIC</t>
  </si>
  <si>
    <t>Income Available to Com Excl ExtraOrd</t>
  </si>
  <si>
    <t>CIAC</t>
  </si>
  <si>
    <t>Preferred Dividends</t>
  </si>
  <si>
    <t>CPRD</t>
  </si>
  <si>
    <t>Net Income</t>
  </si>
  <si>
    <t>NINC</t>
  </si>
  <si>
    <t>Income (loss) from discontinued operatio</t>
  </si>
  <si>
    <t>XIDO</t>
  </si>
  <si>
    <t>Tax Effect of Discontinued Ops.</t>
  </si>
  <si>
    <t>Accounting Change</t>
  </si>
  <si>
    <t>XACG</t>
  </si>
  <si>
    <t>Extraordinary Item</t>
  </si>
  <si>
    <t>XTRA</t>
  </si>
  <si>
    <t>Income Taxes - Non-Recurring Tax Change</t>
  </si>
  <si>
    <t>Net Income Before Extra. Items</t>
  </si>
  <si>
    <t>NIBX</t>
  </si>
  <si>
    <t>CMIN</t>
  </si>
  <si>
    <t>Net Income After Taxes</t>
  </si>
  <si>
    <t>TIAT</t>
  </si>
  <si>
    <t>Provision for Income Taxes</t>
  </si>
  <si>
    <t>TTAX</t>
  </si>
  <si>
    <t>Net Income Before Taxes</t>
  </si>
  <si>
    <t>EIBT</t>
  </si>
  <si>
    <t>Net loss on debt extinguishment</t>
  </si>
  <si>
    <t>NINV</t>
  </si>
  <si>
    <t>Adjusted EBITDA</t>
  </si>
  <si>
    <t>Loss on disposal of assets</t>
  </si>
  <si>
    <t>NGLA</t>
  </si>
  <si>
    <t>Termination fee, net of expenses</t>
  </si>
  <si>
    <t>NONT</t>
  </si>
  <si>
    <t>Other expense, net</t>
  </si>
  <si>
    <t>Interest Income</t>
  </si>
  <si>
    <t>NIIN</t>
  </si>
  <si>
    <t>Gain on sale of investee</t>
  </si>
  <si>
    <t>NIEN</t>
  </si>
  <si>
    <t>Total Operating Expense</t>
  </si>
  <si>
    <t>ETOE</t>
  </si>
  <si>
    <t>Reorganization items, net</t>
  </si>
  <si>
    <t>ERES</t>
  </si>
  <si>
    <t>Restructure costs</t>
  </si>
  <si>
    <t>Other expense</t>
  </si>
  <si>
    <t>EONT</t>
  </si>
  <si>
    <t>Loss on debt extinguishment</t>
  </si>
  <si>
    <t>EUIE</t>
  </si>
  <si>
    <t>Other</t>
  </si>
  <si>
    <t>EOOE</t>
  </si>
  <si>
    <t>Termination Fee</t>
  </si>
  <si>
    <t>Devel.Write-Down</t>
  </si>
  <si>
    <t>Amortization</t>
  </si>
  <si>
    <t>EAMI</t>
  </si>
  <si>
    <t>EDEP</t>
  </si>
  <si>
    <t>Noncash Comp.</t>
  </si>
  <si>
    <t>ELAR</t>
  </si>
  <si>
    <t>Costs of product sold</t>
  </si>
  <si>
    <t>ECOR</t>
  </si>
  <si>
    <t>Selling/General/Admin. Expense</t>
  </si>
  <si>
    <t>ESGA</t>
  </si>
  <si>
    <t>Operating expenses (excluding depreciation</t>
  </si>
  <si>
    <t>Total Revenue</t>
  </si>
  <si>
    <t>RTLR</t>
  </si>
  <si>
    <t>Restaurant/Food/Othe</t>
  </si>
  <si>
    <t>RNTS</t>
  </si>
  <si>
    <t>Hotel &amp; Marina</t>
  </si>
  <si>
    <t>Gain from Sale</t>
  </si>
  <si>
    <t>Interest</t>
  </si>
  <si>
    <t>RINT</t>
  </si>
  <si>
    <t>Accommodations revenue</t>
  </si>
  <si>
    <t>Sponsorship, licensing and other fees</t>
  </si>
  <si>
    <t>Theme park food, merchandise and other</t>
  </si>
  <si>
    <t>Theme park admissions</t>
  </si>
  <si>
    <t>Rent</t>
  </si>
  <si>
    <t>31-Dec-2012 </t>
  </si>
  <si>
    <t>31-Dec-2013 </t>
  </si>
  <si>
    <t>31-Dec-2014 </t>
  </si>
  <si>
    <t>31-Dec-2015 </t>
  </si>
  <si>
    <t>31-Dec-2016 </t>
  </si>
  <si>
    <t>31-Dec-2017 </t>
  </si>
  <si>
    <t>31-Dec-2018 </t>
  </si>
  <si>
    <t>31-Dec-2019 </t>
  </si>
  <si>
    <t>31-Dec-2020 </t>
  </si>
  <si>
    <t>31-Dec-2021 </t>
  </si>
  <si>
    <t>31-Dec-2022 </t>
  </si>
  <si>
    <t>Period End Date</t>
  </si>
  <si>
    <t>67 </t>
  </si>
  <si>
    <t>76 </t>
  </si>
  <si>
    <t>70 </t>
  </si>
  <si>
    <t>83 </t>
  </si>
  <si>
    <t>77 </t>
  </si>
  <si>
    <t>71 </t>
  </si>
  <si>
    <t>Earnings Quality Score</t>
  </si>
  <si>
    <t>COA</t>
  </si>
  <si>
    <t>Historical</t>
  </si>
  <si>
    <t>Forecasted</t>
  </si>
  <si>
    <t>Annual As Reported in Thousands of U.S. Dollars</t>
  </si>
  <si>
    <t>Income Statement</t>
  </si>
  <si>
    <t>Six Flags Entertainment Corp | Income Statement | Thomson Reuters Eikon                                19-Oct-2018 16:00</t>
  </si>
  <si>
    <t>0</t>
  </si>
  <si>
    <t>3926</t>
  </si>
  <si>
    <t>76893</t>
  </si>
  <si>
    <t>72018</t>
  </si>
  <si>
    <t>66203</t>
  </si>
  <si>
    <t>-4200</t>
  </si>
  <si>
    <t>-3000</t>
  </si>
  <si>
    <t>-2400</t>
  </si>
  <si>
    <t>344075</t>
  </si>
  <si>
    <t>599</t>
  </si>
  <si>
    <t>7211</t>
  </si>
  <si>
    <t>4151</t>
  </si>
  <si>
    <t>871</t>
  </si>
  <si>
    <t>1598</t>
  </si>
  <si>
    <t>1325</t>
  </si>
  <si>
    <t>34617</t>
  </si>
  <si>
    <t>34590</t>
  </si>
  <si>
    <t>33116</t>
  </si>
  <si>
    <t>34851</t>
  </si>
  <si>
    <t>48568</t>
  </si>
  <si>
    <t>58150</t>
  </si>
  <si>
    <t>65396</t>
  </si>
  <si>
    <t>289474</t>
  </si>
  <si>
    <t>419357</t>
  </si>
  <si>
    <t>414608</t>
  </si>
  <si>
    <t>-182623</t>
  </si>
  <si>
    <t>-220077</t>
  </si>
  <si>
    <t>-274335</t>
  </si>
  <si>
    <t>-28822</t>
  </si>
  <si>
    <t>-31942</t>
  </si>
  <si>
    <t>-24800</t>
  </si>
  <si>
    <t>-12198</t>
  </si>
  <si>
    <t>-41959</t>
  </si>
  <si>
    <t>-43960</t>
  </si>
  <si>
    <t>-49772</t>
  </si>
  <si>
    <t>-52585</t>
  </si>
  <si>
    <t>6900</t>
  </si>
  <si>
    <t>9544</t>
  </si>
  <si>
    <t>9612</t>
  </si>
  <si>
    <t>5880</t>
  </si>
  <si>
    <t>-826</t>
  </si>
  <si>
    <t>-1598</t>
  </si>
  <si>
    <t>-726</t>
  </si>
  <si>
    <t xml:space="preserve">Estimated total Equity Value </t>
  </si>
  <si>
    <t xml:space="preserve">Forcasted Six Flags' Outstanding Shares </t>
  </si>
  <si>
    <t xml:space="preserve">Six Flags' Outstanding Shares </t>
  </si>
  <si>
    <t>Targeted Six Flags' revenue (2018 forecast)</t>
  </si>
  <si>
    <t xml:space="preserve">Average growth rate in earning </t>
  </si>
  <si>
    <t xml:space="preserve">Avg Earning per share growth rate </t>
  </si>
  <si>
    <t xml:space="preserve">Basic EPS in 2017 </t>
  </si>
  <si>
    <t>Taget EPS in 2018</t>
  </si>
  <si>
    <t>IS Vertical</t>
  </si>
  <si>
    <t>IS Horizontal</t>
  </si>
  <si>
    <t>57 </t>
  </si>
  <si>
    <t>31-Dec-2011 </t>
  </si>
  <si>
    <t>Revenue</t>
  </si>
  <si>
    <t>Net Sales</t>
  </si>
  <si>
    <t>Other Revenue, Total</t>
  </si>
  <si>
    <t>Cost of Revenue, Total</t>
  </si>
  <si>
    <t>Cost of Revenue</t>
  </si>
  <si>
    <t>Gross Profit</t>
  </si>
  <si>
    <t>Restaurant/Food/Other</t>
  </si>
  <si>
    <t>Selling/General/Admin. Expenses, Total</t>
  </si>
  <si>
    <t>Selling/General/Administrative Expense</t>
  </si>
  <si>
    <t>Operating expenses (excluding depreciati</t>
  </si>
  <si>
    <t>Labor &amp; Related Expense</t>
  </si>
  <si>
    <t>Research &amp; Development</t>
  </si>
  <si>
    <t>Depreciation/Amortization</t>
  </si>
  <si>
    <t>Amortization of Intangibles</t>
  </si>
  <si>
    <t>Interest Expense, Net - Operating</t>
  </si>
  <si>
    <t>Interest/Investment Income - Operating</t>
  </si>
  <si>
    <t>Interest Expense(Income) - Net Operating</t>
  </si>
  <si>
    <t>Interest Exp.(Inc.),Net-Operating, Total</t>
  </si>
  <si>
    <t>Unusual Expense (Income)</t>
  </si>
  <si>
    <t>Restructuring Charge</t>
  </si>
  <si>
    <t>Other Unusual Expense (Income)</t>
  </si>
  <si>
    <t>Other Operating Expenses, Total</t>
  </si>
  <si>
    <t>Other Operating Expense</t>
  </si>
  <si>
    <t>Other, Net</t>
  </si>
  <si>
    <t>Operating Income</t>
  </si>
  <si>
    <t>Interest Expense, Net Non-Operating</t>
  </si>
  <si>
    <t>Interest Expense - Non-Operating</t>
  </si>
  <si>
    <t>Interest/Invest Income - Non-Operating</t>
  </si>
  <si>
    <t>Interest Income - Non-Operating</t>
  </si>
  <si>
    <t>Investment Income - Non-Operating</t>
  </si>
  <si>
    <t>Interest Income(Exp), Net Non-Operating</t>
  </si>
  <si>
    <t>Interest Inc.(Exp.),Net-Non-Op., Total</t>
  </si>
  <si>
    <t>Gain (Loss) on Sale of Assets</t>
  </si>
  <si>
    <t>Other Non-Operating Income (Expense)</t>
  </si>
  <si>
    <t>Equity In Affiliates</t>
  </si>
  <si>
    <t>U.S. GAAP Adjustment</t>
  </si>
  <si>
    <t>Discontinued Operations</t>
  </si>
  <si>
    <t>Tax on Extraordinary Items</t>
  </si>
  <si>
    <t>Total Extraordinary Items</t>
  </si>
  <si>
    <t>General Partners' Distributions</t>
  </si>
  <si>
    <t>Miscellaneous Earnings Adjustment</t>
  </si>
  <si>
    <t>Pro Forma Adjustment</t>
  </si>
  <si>
    <t>Interest Adjustment - Primary EPS</t>
  </si>
  <si>
    <t>Total Adjustments to Net Income</t>
  </si>
  <si>
    <t>Basic EPS Excluding Extraordinary Items</t>
  </si>
  <si>
    <t>Basic EPS Including Extraordinary Items</t>
  </si>
  <si>
    <t>Supplemental ($ Millions)</t>
  </si>
  <si>
    <t>DPS - Common Stock Primary Issue</t>
  </si>
  <si>
    <t>Dividends per Share - Com Stock Issue 2</t>
  </si>
  <si>
    <t>Dividends per Share - Com Stock Issue 3</t>
  </si>
  <si>
    <t>Dividends per Share - Com Stock Issue 4</t>
  </si>
  <si>
    <t>Special DPS - Common Stock Primary Issue</t>
  </si>
  <si>
    <t>Special DPS - Common Stock Issue 2</t>
  </si>
  <si>
    <t>Special DPS - Common Stock Issue 3</t>
  </si>
  <si>
    <t>Special DPS - Common Stock Issue 4</t>
  </si>
  <si>
    <t>(Gain) Loss on Sale of Assets, Suppl.</t>
  </si>
  <si>
    <t>Impairment-Assets Held for Sale, Suppl.</t>
  </si>
  <si>
    <t>Impairment-Assets Held for Use, Suppl.</t>
  </si>
  <si>
    <t>Litigation Charge, Supplemental</t>
  </si>
  <si>
    <t>Purchased R&amp;D Written-Off, Supplemental</t>
  </si>
  <si>
    <t>Restructuring Charge, Supplemental</t>
  </si>
  <si>
    <t>Other Unusual Expense(Income), Suppl.</t>
  </si>
  <si>
    <t>Non-Recurring Items, Supplemental, Total</t>
  </si>
  <si>
    <t>Total Special Items</t>
  </si>
  <si>
    <t>Effect of Special Items on Income Taxes</t>
  </si>
  <si>
    <t>EPS, Supplemental</t>
  </si>
  <si>
    <t>Funds From Operations - REIT</t>
  </si>
  <si>
    <t>Amort of Acquisition Costs, Supplemental</t>
  </si>
  <si>
    <t>Amort of Intangibles, Supplemental</t>
  </si>
  <si>
    <t>Depreciation, Supplemental</t>
  </si>
  <si>
    <t>Interest Expense, Supplemental</t>
  </si>
  <si>
    <t>Interest Capitalized, Supplemental</t>
  </si>
  <si>
    <t>Interest Expense (Financial Oper), Suppl</t>
  </si>
  <si>
    <t>Net Revenues</t>
  </si>
  <si>
    <t>Rental Expense, Supplemental</t>
  </si>
  <si>
    <t>Labor &amp; Related Expense Suppl.</t>
  </si>
  <si>
    <t>Stock-Based Compensation, Supplemental</t>
  </si>
  <si>
    <t>Advertising Expense, Supplemental</t>
  </si>
  <si>
    <t>Equity in Affiliates, Supplemental</t>
  </si>
  <si>
    <t>Minority Interest, Supplemental</t>
  </si>
  <si>
    <t>Research &amp; Development Exp, Supplemental</t>
  </si>
  <si>
    <t>Tax Fees</t>
  </si>
  <si>
    <t>All Other Fees</t>
  </si>
  <si>
    <t>Reported Recurring Revenue</t>
  </si>
  <si>
    <t>Reported Net Premiums Written</t>
  </si>
  <si>
    <t>Reported Total Revenue</t>
  </si>
  <si>
    <t>Reported Operating Revenue</t>
  </si>
  <si>
    <t>Reported Total Cost of Revenue</t>
  </si>
  <si>
    <t>Reported Total Sales, General &amp; Admin.</t>
  </si>
  <si>
    <t>Reported Gross Profit</t>
  </si>
  <si>
    <t>Reported Operating Profit</t>
  </si>
  <si>
    <t>Reported Operating Profit Margin</t>
  </si>
  <si>
    <t>Reported Ordinary Profit</t>
  </si>
  <si>
    <t>Reported Net Income After Tax</t>
  </si>
  <si>
    <t>Reported Basic EPS</t>
  </si>
  <si>
    <t>Reported Diluted EPS</t>
  </si>
  <si>
    <t>Reported Net Business Profits</t>
  </si>
  <si>
    <t>Islamic Income</t>
  </si>
  <si>
    <t>Zakat</t>
  </si>
  <si>
    <t>Islamic Section, Supplemental</t>
  </si>
  <si>
    <t>Normalized EBIT</t>
  </si>
  <si>
    <t>Normalized EBITDA</t>
  </si>
  <si>
    <t>Tax &amp; Pension Items ($ Millions)</t>
  </si>
  <si>
    <t>Current Tax - Domestic</t>
  </si>
  <si>
    <t>Current Tax - Foreign</t>
  </si>
  <si>
    <t>Current Tax - Local</t>
  </si>
  <si>
    <t>Deferred Tax - Domestic</t>
  </si>
  <si>
    <t>Deferred Tax - Foreign</t>
  </si>
  <si>
    <t>Deferred Tax - Local</t>
  </si>
  <si>
    <t>Interest Cost - Domestic</t>
  </si>
  <si>
    <t>Service Cost - Domestic</t>
  </si>
  <si>
    <t>Expected Return on Assets - Domestic</t>
  </si>
  <si>
    <t>Actuarial Gains and Losses - Domestic</t>
  </si>
  <si>
    <t>Curtailments &amp; Settlements - Domestic</t>
  </si>
  <si>
    <t>Defined Contribution Expense - Domestic</t>
  </si>
  <si>
    <t>Discount Rate - Domestic</t>
  </si>
  <si>
    <t>Expected Rate of Return - Domestic</t>
  </si>
  <si>
    <t>Total Plan Interest Cost</t>
  </si>
  <si>
    <t>Total Plan Service Cost</t>
  </si>
  <si>
    <t>Total Plan Expected Return</t>
  </si>
  <si>
    <t>Total Plan Other Expense</t>
  </si>
  <si>
    <t>$0.03 F</t>
  </si>
  <si>
    <t>$0.03 I</t>
  </si>
  <si>
    <t>(04-Aug) Ann. </t>
  </si>
  <si>
    <t>$0.02 I</t>
  </si>
  <si>
    <t>1x</t>
  </si>
  <si>
    <t>(24-Feb) </t>
  </si>
  <si>
    <t>(27-Jun) </t>
  </si>
  <si>
    <t>Six Flags Entertainment Corp | Balance Sheet | Thomson Reuters Eikon                                19-Oct-2018 15:39</t>
  </si>
  <si>
    <t>Balance Sheet</t>
  </si>
  <si>
    <t>22 </t>
  </si>
  <si>
    <t>N/A </t>
  </si>
  <si>
    <t>31-Dec-2010 </t>
  </si>
  <si>
    <t>31-Dec-2009 </t>
  </si>
  <si>
    <t>ACAE</t>
  </si>
  <si>
    <t>AACR</t>
  </si>
  <si>
    <t>ADCA</t>
  </si>
  <si>
    <t>AITL</t>
  </si>
  <si>
    <t>APPY</t>
  </si>
  <si>
    <t>AOCA</t>
  </si>
  <si>
    <t>AORC</t>
  </si>
  <si>
    <t>ARCA</t>
  </si>
  <si>
    <t>ADTC</t>
  </si>
  <si>
    <t>AARG</t>
  </si>
  <si>
    <t>APDA</t>
  </si>
  <si>
    <t>ATCA</t>
  </si>
  <si>
    <t>ALIC</t>
  </si>
  <si>
    <t>APBC</t>
  </si>
  <si>
    <t>AMEC</t>
  </si>
  <si>
    <t>ADEP</t>
  </si>
  <si>
    <t>ADOA</t>
  </si>
  <si>
    <t>AING</t>
  </si>
  <si>
    <t>AINT</t>
  </si>
  <si>
    <t>AAMT</t>
  </si>
  <si>
    <t>ALTI</t>
  </si>
  <si>
    <t>ADFC</t>
  </si>
  <si>
    <t>ARCL</t>
  </si>
  <si>
    <t>AOAS</t>
  </si>
  <si>
    <t>AGWI</t>
  </si>
  <si>
    <t>ATOT</t>
  </si>
  <si>
    <t>LAPB</t>
  </si>
  <si>
    <t>LCLD</t>
  </si>
  <si>
    <t>LOCL</t>
  </si>
  <si>
    <t>LDCL</t>
  </si>
  <si>
    <t>LAEX</t>
  </si>
  <si>
    <t>LCAV</t>
  </si>
  <si>
    <t>LSTD</t>
  </si>
  <si>
    <t>LTCL</t>
  </si>
  <si>
    <t>LLTD</t>
  </si>
  <si>
    <t>LCLO</t>
  </si>
  <si>
    <t>LTTD</t>
  </si>
  <si>
    <t>LLTL</t>
  </si>
  <si>
    <t>LBDT</t>
  </si>
  <si>
    <t>LMIN</t>
  </si>
  <si>
    <t>LDOL</t>
  </si>
  <si>
    <t>LTLL</t>
  </si>
  <si>
    <t>ZPSK</t>
  </si>
  <si>
    <t>QCPS</t>
  </si>
  <si>
    <t>QCMS</t>
  </si>
  <si>
    <t>QPIC</t>
  </si>
  <si>
    <t>QRED</t>
  </si>
  <si>
    <t>QTSC</t>
  </si>
  <si>
    <t>QCTA</t>
  </si>
  <si>
    <t>QAML</t>
  </si>
  <si>
    <t>QCOM</t>
  </si>
  <si>
    <t>QTLE</t>
  </si>
  <si>
    <t>QTEL</t>
  </si>
  <si>
    <t>QTLL</t>
  </si>
  <si>
    <t>QCSO1</t>
  </si>
  <si>
    <t>QTCO</t>
  </si>
  <si>
    <t>QTSN1</t>
  </si>
  <si>
    <t>QPSO1</t>
  </si>
  <si>
    <t>QTPO</t>
  </si>
  <si>
    <t>QTPN1</t>
  </si>
  <si>
    <t>VCDV</t>
  </si>
  <si>
    <t>VDVL</t>
  </si>
  <si>
    <t>VADC</t>
  </si>
  <si>
    <t>VAIA</t>
  </si>
  <si>
    <t>VMIR</t>
  </si>
  <si>
    <t>VMNR</t>
  </si>
  <si>
    <t>VGWI</t>
  </si>
  <si>
    <t>VINT</t>
  </si>
  <si>
    <t>METL</t>
  </si>
  <si>
    <t>MNOS</t>
  </si>
  <si>
    <t>VLD1</t>
  </si>
  <si>
    <t>VLD2</t>
  </si>
  <si>
    <t>VLD3</t>
  </si>
  <si>
    <t>VLD4</t>
  </si>
  <si>
    <t>VLD5</t>
  </si>
  <si>
    <t>VLDR</t>
  </si>
  <si>
    <t>VTLD</t>
  </si>
  <si>
    <t>VTCL</t>
  </si>
  <si>
    <t>VOL1</t>
  </si>
  <si>
    <t>VOL2</t>
  </si>
  <si>
    <t>VOL3</t>
  </si>
  <si>
    <t>VOL4</t>
  </si>
  <si>
    <t>VOL5</t>
  </si>
  <si>
    <t>VOL6</t>
  </si>
  <si>
    <t>VOLR</t>
  </si>
  <si>
    <t>VTOL</t>
  </si>
  <si>
    <t>VAPD</t>
  </si>
  <si>
    <t>VPAD</t>
  </si>
  <si>
    <t>VPPD</t>
  </si>
  <si>
    <t>VPQD</t>
  </si>
  <si>
    <t>VFSS</t>
  </si>
  <si>
    <t>VDRD</t>
  </si>
  <si>
    <t>VRCD</t>
  </si>
  <si>
    <t>VASP</t>
  </si>
  <si>
    <t>VABD</t>
  </si>
  <si>
    <t>VALD</t>
  </si>
  <si>
    <t>VAOD</t>
  </si>
  <si>
    <t>VAID</t>
  </si>
  <si>
    <t>VARS</t>
  </si>
  <si>
    <t>VADE</t>
  </si>
  <si>
    <t>VDSD</t>
  </si>
  <si>
    <t>VXID</t>
  </si>
  <si>
    <t>VASA</t>
  </si>
  <si>
    <t>t</t>
  </si>
  <si>
    <t>756</t>
  </si>
  <si>
    <t>505</t>
  </si>
  <si>
    <t>-271</t>
  </si>
  <si>
    <t>-1684</t>
  </si>
  <si>
    <t>-223</t>
  </si>
  <si>
    <t>-356</t>
  </si>
  <si>
    <t>-1234</t>
  </si>
  <si>
    <t>84599</t>
  </si>
  <si>
    <t>120</t>
  </si>
  <si>
    <t>-84599</t>
  </si>
  <si>
    <t>99766</t>
  </si>
  <si>
    <t>82377</t>
  </si>
  <si>
    <t>76205</t>
  </si>
  <si>
    <t>73057</t>
  </si>
  <si>
    <t>75044</t>
  </si>
  <si>
    <t>77825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</si>
</sst>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(&quot;$&quot;* #,##0.00_);_(&quot;$&quot;* \(#,##0.00\);_(&quot;$&quot;* &quot;-&quot;??_);_(@_)"/>
    <numFmt numFmtId="164" formatCode="[$-F800]dddd\,\ mmmm\ dd\,\ yyyy"/>
    <numFmt numFmtId="165" formatCode="#,##0.000000"/>
    <numFmt numFmtId="166" formatCode="&quot;$&quot;#,##0.00"/>
    <numFmt numFmtId="167" formatCode="0.0000%"/>
    <numFmt numFmtId="168" formatCode="0.0%"/>
    <numFmt numFmtId="169" formatCode="dd\-mmm\-yyyy"/>
    <numFmt numFmtId="170" formatCode="\+#,##0.00%;\-#,##0.00%;#,##0.00%"/>
    <numFmt numFmtId="171" formatCode="\+#,##0.000000;\-#,##0.000000;#,##0.000000"/>
    <numFmt numFmtId="172" formatCode="#,##0.00,,&quot;M&quot;"/>
    <numFmt numFmtId="173" formatCode="#,##0.00,,,&quot;B&quot;"/>
    <numFmt numFmtId="174" formatCode="#,##0.0000,,&quot;M&quot;"/>
    <numFmt numFmtId="175" formatCode="#,##0.0000,,,&quot;B&quot;"/>
    <numFmt numFmtId="176" formatCode="#,##0.00000"/>
    <numFmt numFmtId="177" formatCode="#,##0.000"/>
    <numFmt numFmtId="178" formatCode="\+#,##0.000;\-#,##0.000;#,##0.000"/>
    <numFmt numFmtId="179" formatCode="0.000%"/>
    <numFmt numFmtId="180" formatCode="#,##0.0_);[Red]\(#,##0.0\)"/>
    <numFmt numFmtId="181" formatCode="#,##0.0000_);[Red]\(#,##0.0000\)"/>
  </numFmts>
  <fonts count="50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4"/>
      <color theme="0"/>
      <name val="Calibri"/>
      <family val="2"/>
    </font>
    <font>
      <sz val="11"/>
      <color rgb="FF0070C0"/>
      <name val="Calibri"/>
      <family val="2"/>
    </font>
    <font>
      <sz val="11"/>
      <color rgb="FFFFFF00"/>
      <name val="Calibri"/>
      <family val="2"/>
    </font>
    <font>
      <b/>
      <sz val="11"/>
      <color rgb="FFFFFF00"/>
      <name val="Calibri"/>
      <family val="2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Tahoma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b/>
      <sz val="10"/>
      <color rgb="FFFFFFFF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name val="Tahoma"/>
      <family val="2"/>
    </font>
    <font>
      <sz val="12"/>
      <color theme="0"/>
      <name val="Tahoma"/>
      <family val="2"/>
    </font>
    <font>
      <sz val="11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Tahoma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8"/>
      <name val="Tahoma"/>
      <family val="2"/>
    </font>
    <font>
      <b/>
      <sz val="11"/>
      <color rgb="FFFF0000"/>
      <name val="Calibri"/>
      <family val="2"/>
    </font>
    <font>
      <sz val="14"/>
      <color rgb="FFFF0000"/>
      <name val="Calibri"/>
      <family val="2"/>
    </font>
    <font>
      <sz val="10"/>
      <name val="Tahoma"/>
      <family val="2"/>
    </font>
    <font>
      <sz val="11"/>
      <color theme="0"/>
      <name val="Tahoma"/>
      <family val="2"/>
    </font>
    <font>
      <sz val="11"/>
      <name val="Tahoma"/>
      <family val="2"/>
    </font>
    <font>
      <b/>
      <i/>
      <sz val="11"/>
      <name val="Tahoma"/>
      <family val="2"/>
    </font>
    <font>
      <sz val="16"/>
      <color rgb="FFFF0000"/>
      <name val="Tahoma"/>
      <family val="2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000000"/>
      <name val="Tahoma"/>
      <family val="2"/>
    </font>
    <font>
      <b/>
      <sz val="10"/>
      <color rgb="FF000000"/>
      <name val="Calibri"/>
      <family val="2"/>
    </font>
    <font>
      <b/>
      <sz val="11"/>
      <color rgb="FF333333"/>
      <name val="Calibri"/>
      <family val="2"/>
    </font>
    <font>
      <b/>
      <sz val="11"/>
      <color rgb="FF88888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7CAAC"/>
      </patternFill>
    </fill>
    <fill>
      <patternFill patternType="solid">
        <fgColor theme="4" tint="-0.249977111117893"/>
        <bgColor rgb="FF2E75B5"/>
      </patternFill>
    </fill>
    <fill>
      <patternFill patternType="solid">
        <fgColor theme="4" tint="-0.249977111117893"/>
        <bgColor rgb="FFBDD6E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FFE598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1FFC9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ABC4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2F4F9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BC4EA"/>
        <bgColor rgb="FFABC4EA"/>
      </patternFill>
    </fill>
    <fill>
      <patternFill patternType="solid">
        <fgColor rgb="FFC8D7DE"/>
        <bgColor rgb="FFC8D7DE"/>
      </patternFill>
    </fill>
    <fill>
      <patternFill patternType="solid">
        <fgColor rgb="FFF5F6FA"/>
        <bgColor rgb="FFF5F6FA"/>
      </patternFill>
    </fill>
    <fill>
      <patternFill patternType="solid">
        <fgColor rgb="FFA2D09C"/>
        <bgColor rgb="FFA2D09C"/>
      </patternFill>
    </fill>
    <fill>
      <patternFill patternType="solid">
        <fgColor rgb="FFE0E0E0"/>
        <bgColor rgb="FFE0E0E0"/>
      </patternFill>
    </fill>
    <fill>
      <patternFill patternType="solid">
        <fgColor rgb="FFE8A1A0"/>
        <bgColor rgb="FFE8A1A0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E5EBF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/>
      <top/>
      <bottom style="medium">
        <color rgb="FFE5EBF4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C1C1C1"/>
      </bottom>
      <diagonal/>
    </border>
    <border>
      <left style="medium">
        <color rgb="FFFFFFFF"/>
      </left>
      <right/>
      <top style="medium">
        <color rgb="FFFFFFFF"/>
      </top>
      <bottom style="medium">
        <color rgb="FFC1C1C1"/>
      </bottom>
      <diagonal/>
    </border>
  </borders>
  <cellStyleXfs count="15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  <xf numFmtId="0" fontId="18" fillId="0" borderId="0"/>
    <xf numFmtId="0" fontId="18" fillId="0" borderId="0"/>
    <xf numFmtId="9" fontId="2" fillId="0" borderId="0" applyFont="0" applyFill="0" applyBorder="0" applyAlignment="0" applyProtection="0"/>
  </cellStyleXfs>
  <cellXfs count="364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0" fillId="0" borderId="11" xfId="0" applyFont="1" applyBorder="1" applyAlignment="1"/>
    <xf numFmtId="0" fontId="0" fillId="0" borderId="12" xfId="0" applyFont="1" applyFill="1" applyBorder="1" applyAlignment="1">
      <alignment horizontal="center" vertical="center"/>
    </xf>
    <xf numFmtId="44" fontId="0" fillId="0" borderId="12" xfId="6" applyFont="1" applyBorder="1" applyAlignment="1">
      <alignment horizontal="right" vertical="center"/>
    </xf>
    <xf numFmtId="0" fontId="0" fillId="0" borderId="12" xfId="0" applyFont="1" applyBorder="1" applyAlignment="1">
      <alignment horizontal="right" vertical="center"/>
    </xf>
    <xf numFmtId="0" fontId="0" fillId="3" borderId="11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1" fillId="2" borderId="11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horizontal="right" vertical="center"/>
    </xf>
    <xf numFmtId="44" fontId="0" fillId="0" borderId="12" xfId="6" applyFont="1" applyFill="1" applyBorder="1" applyAlignment="1">
      <alignment horizontal="right"/>
    </xf>
    <xf numFmtId="0" fontId="0" fillId="0" borderId="12" xfId="0" applyFont="1" applyBorder="1" applyAlignment="1">
      <alignment horizontal="right"/>
    </xf>
    <xf numFmtId="44" fontId="0" fillId="0" borderId="12" xfId="0" applyNumberFormat="1" applyFont="1" applyBorder="1" applyAlignment="1">
      <alignment horizontal="right"/>
    </xf>
    <xf numFmtId="0" fontId="0" fillId="3" borderId="13" xfId="0" applyFont="1" applyFill="1" applyBorder="1" applyAlignment="1"/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3" borderId="24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/>
    </xf>
    <xf numFmtId="0" fontId="2" fillId="4" borderId="0" xfId="1" applyFill="1"/>
    <xf numFmtId="0" fontId="2" fillId="0" borderId="0" xfId="1"/>
    <xf numFmtId="0" fontId="2" fillId="5" borderId="1" xfId="1" applyFill="1" applyBorder="1"/>
    <xf numFmtId="0" fontId="2" fillId="6" borderId="1" xfId="1" applyFill="1" applyBorder="1"/>
    <xf numFmtId="14" fontId="2" fillId="5" borderId="1" xfId="1" applyNumberFormat="1" applyFill="1" applyBorder="1"/>
    <xf numFmtId="0" fontId="2" fillId="0" borderId="1" xfId="1" applyBorder="1"/>
    <xf numFmtId="0" fontId="2" fillId="7" borderId="1" xfId="1" applyFill="1" applyBorder="1"/>
    <xf numFmtId="14" fontId="2" fillId="0" borderId="1" xfId="1" applyNumberFormat="1" applyBorder="1"/>
    <xf numFmtId="0" fontId="13" fillId="8" borderId="0" xfId="1" applyFont="1" applyFill="1"/>
    <xf numFmtId="14" fontId="2" fillId="0" borderId="1" xfId="1" applyNumberFormat="1" applyFill="1" applyBorder="1"/>
    <xf numFmtId="0" fontId="15" fillId="0" borderId="1" xfId="1" applyFont="1" applyBorder="1" applyAlignment="1">
      <alignment horizontal="center" vertical="center" wrapText="1"/>
    </xf>
    <xf numFmtId="0" fontId="15" fillId="7" borderId="1" xfId="1" applyFont="1" applyFill="1" applyBorder="1" applyAlignment="1">
      <alignment horizontal="center" vertical="center" wrapText="1"/>
    </xf>
    <xf numFmtId="164" fontId="2" fillId="0" borderId="1" xfId="1" applyNumberFormat="1" applyBorder="1" applyAlignment="1">
      <alignment vertical="center" wrapText="1"/>
    </xf>
    <xf numFmtId="165" fontId="18" fillId="0" borderId="0" xfId="0" applyNumberFormat="1" applyFont="1" applyAlignment="1">
      <alignment horizontal="right"/>
    </xf>
    <xf numFmtId="10" fontId="18" fillId="0" borderId="0" xfId="0" applyNumberFormat="1" applyFont="1" applyAlignment="1">
      <alignment horizontal="right"/>
    </xf>
    <xf numFmtId="10" fontId="20" fillId="9" borderId="28" xfId="0" applyNumberFormat="1" applyFont="1" applyFill="1" applyBorder="1"/>
    <xf numFmtId="0" fontId="20" fillId="9" borderId="28" xfId="0" applyFont="1" applyFill="1" applyBorder="1"/>
    <xf numFmtId="0" fontId="18" fillId="0" borderId="0" xfId="0" applyFont="1" applyAlignment="1">
      <alignment horizontal="right"/>
    </xf>
    <xf numFmtId="167" fontId="19" fillId="9" borderId="28" xfId="0" applyNumberFormat="1" applyFont="1" applyFill="1" applyBorder="1" applyAlignment="1">
      <alignment horizontal="right"/>
    </xf>
    <xf numFmtId="10" fontId="19" fillId="9" borderId="28" xfId="0" applyNumberFormat="1" applyFont="1" applyFill="1" applyBorder="1" applyAlignment="1">
      <alignment horizontal="right"/>
    </xf>
    <xf numFmtId="10" fontId="19" fillId="9" borderId="28" xfId="0" applyNumberFormat="1" applyFont="1" applyFill="1" applyBorder="1"/>
    <xf numFmtId="10" fontId="19" fillId="0" borderId="0" xfId="0" applyNumberFormat="1" applyFont="1" applyAlignment="1">
      <alignment horizontal="right"/>
    </xf>
    <xf numFmtId="0" fontId="21" fillId="0" borderId="0" xfId="0" applyFont="1" applyAlignment="1"/>
    <xf numFmtId="0" fontId="23" fillId="0" borderId="0" xfId="0" applyFont="1" applyAlignment="1"/>
    <xf numFmtId="165" fontId="25" fillId="0" borderId="0" xfId="0" applyNumberFormat="1" applyFont="1" applyAlignment="1">
      <alignment horizontal="right"/>
    </xf>
    <xf numFmtId="10" fontId="25" fillId="0" borderId="0" xfId="0" applyNumberFormat="1" applyFont="1" applyAlignment="1">
      <alignment horizontal="right"/>
    </xf>
    <xf numFmtId="0" fontId="23" fillId="0" borderId="1" xfId="0" applyFont="1" applyBorder="1" applyAlignment="1"/>
    <xf numFmtId="38" fontId="20" fillId="0" borderId="32" xfId="0" applyNumberFormat="1" applyFont="1" applyBorder="1" applyAlignment="1">
      <alignment horizontal="right" wrapText="1"/>
    </xf>
    <xf numFmtId="0" fontId="17" fillId="2" borderId="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165" fontId="29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44" fontId="3" fillId="3" borderId="12" xfId="6" applyFont="1" applyFill="1" applyBorder="1" applyAlignment="1">
      <alignment horizontal="right" vertical="center"/>
    </xf>
    <xf numFmtId="44" fontId="3" fillId="3" borderId="14" xfId="0" applyNumberFormat="1" applyFont="1" applyFill="1" applyBorder="1" applyAlignment="1">
      <alignment horizontal="right"/>
    </xf>
    <xf numFmtId="0" fontId="21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5" fontId="1" fillId="10" borderId="1" xfId="0" applyNumberFormat="1" applyFont="1" applyFill="1" applyBorder="1" applyAlignment="1">
      <alignment horizontal="center" vertical="center"/>
    </xf>
    <xf numFmtId="0" fontId="27" fillId="10" borderId="27" xfId="0" applyFont="1" applyFill="1" applyBorder="1" applyAlignment="1">
      <alignment horizontal="center" vertical="center"/>
    </xf>
    <xf numFmtId="0" fontId="31" fillId="3" borderId="1" xfId="0" applyFont="1" applyFill="1" applyBorder="1" applyAlignment="1"/>
    <xf numFmtId="10" fontId="32" fillId="11" borderId="1" xfId="0" applyNumberFormat="1" applyFont="1" applyFill="1" applyBorder="1"/>
    <xf numFmtId="10" fontId="23" fillId="0" borderId="1" xfId="0" applyNumberFormat="1" applyFont="1" applyBorder="1"/>
    <xf numFmtId="0" fontId="23" fillId="11" borderId="1" xfId="0" applyFont="1" applyFill="1" applyBorder="1"/>
    <xf numFmtId="0" fontId="0" fillId="14" borderId="0" xfId="0" applyFont="1" applyFill="1" applyAlignment="1"/>
    <xf numFmtId="167" fontId="19" fillId="9" borderId="29" xfId="0" applyNumberFormat="1" applyFont="1" applyFill="1" applyBorder="1" applyAlignment="1">
      <alignment horizontal="right"/>
    </xf>
    <xf numFmtId="10" fontId="19" fillId="9" borderId="29" xfId="0" applyNumberFormat="1" applyFont="1" applyFill="1" applyBorder="1" applyAlignment="1">
      <alignment horizontal="right"/>
    </xf>
    <xf numFmtId="10" fontId="19" fillId="15" borderId="28" xfId="0" applyNumberFormat="1" applyFont="1" applyFill="1" applyBorder="1"/>
    <xf numFmtId="166" fontId="19" fillId="15" borderId="28" xfId="0" applyNumberFormat="1" applyFont="1" applyFill="1" applyBorder="1" applyAlignment="1">
      <alignment horizontal="right"/>
    </xf>
    <xf numFmtId="10" fontId="20" fillId="9" borderId="31" xfId="0" applyNumberFormat="1" applyFont="1" applyFill="1" applyBorder="1"/>
    <xf numFmtId="10" fontId="20" fillId="9" borderId="36" xfId="0" applyNumberFormat="1" applyFont="1" applyFill="1" applyBorder="1"/>
    <xf numFmtId="0" fontId="0" fillId="0" borderId="1" xfId="0" applyFont="1" applyFill="1" applyBorder="1" applyAlignment="1"/>
    <xf numFmtId="0" fontId="0" fillId="16" borderId="1" xfId="0" applyFont="1" applyFill="1" applyBorder="1" applyAlignment="1"/>
    <xf numFmtId="0" fontId="0" fillId="17" borderId="1" xfId="0" applyFont="1" applyFill="1" applyBorder="1" applyAlignment="1"/>
    <xf numFmtId="0" fontId="27" fillId="0" borderId="0" xfId="0" applyFont="1" applyFill="1" applyBorder="1" applyAlignment="1">
      <alignment vertical="center"/>
    </xf>
    <xf numFmtId="0" fontId="7" fillId="0" borderId="0" xfId="8" applyFont="1" applyAlignment="1"/>
    <xf numFmtId="10" fontId="0" fillId="0" borderId="0" xfId="9" applyNumberFormat="1" applyFont="1" applyAlignment="1"/>
    <xf numFmtId="0" fontId="21" fillId="0" borderId="0" xfId="8" applyFont="1" applyFill="1" applyBorder="1" applyAlignment="1"/>
    <xf numFmtId="10" fontId="7" fillId="0" borderId="0" xfId="8" applyNumberFormat="1" applyFont="1" applyAlignment="1"/>
    <xf numFmtId="9" fontId="0" fillId="0" borderId="0" xfId="9" applyFont="1" applyAlignment="1"/>
    <xf numFmtId="0" fontId="21" fillId="0" borderId="0" xfId="8" applyFont="1" applyAlignment="1"/>
    <xf numFmtId="168" fontId="7" fillId="0" borderId="0" xfId="10" applyNumberFormat="1" applyFont="1" applyBorder="1" applyAlignment="1"/>
    <xf numFmtId="0" fontId="18" fillId="0" borderId="0" xfId="13"/>
    <xf numFmtId="0" fontId="18" fillId="0" borderId="4" xfId="13" applyBorder="1"/>
    <xf numFmtId="0" fontId="18" fillId="0" borderId="33" xfId="13" applyBorder="1"/>
    <xf numFmtId="165" fontId="18" fillId="0" borderId="33" xfId="13" applyNumberFormat="1" applyBorder="1" applyAlignment="1">
      <alignment horizontal="right"/>
    </xf>
    <xf numFmtId="3" fontId="18" fillId="0" borderId="33" xfId="13" applyNumberFormat="1" applyBorder="1" applyAlignment="1">
      <alignment horizontal="right"/>
    </xf>
    <xf numFmtId="169" fontId="18" fillId="0" borderId="6" xfId="13" applyNumberFormat="1" applyBorder="1" applyAlignment="1">
      <alignment horizontal="right"/>
    </xf>
    <xf numFmtId="0" fontId="18" fillId="0" borderId="41" xfId="13" applyBorder="1"/>
    <xf numFmtId="170" fontId="18" fillId="0" borderId="0" xfId="13" applyNumberFormat="1" applyBorder="1" applyAlignment="1">
      <alignment horizontal="right"/>
    </xf>
    <xf numFmtId="165" fontId="18" fillId="0" borderId="0" xfId="13" applyNumberFormat="1" applyBorder="1" applyAlignment="1">
      <alignment horizontal="right"/>
    </xf>
    <xf numFmtId="0" fontId="18" fillId="0" borderId="0" xfId="13" applyBorder="1"/>
    <xf numFmtId="3" fontId="18" fillId="0" borderId="0" xfId="13" applyNumberFormat="1" applyBorder="1" applyAlignment="1">
      <alignment horizontal="right"/>
    </xf>
    <xf numFmtId="170" fontId="18" fillId="17" borderId="0" xfId="13" applyNumberFormat="1" applyFill="1" applyBorder="1" applyAlignment="1">
      <alignment horizontal="right"/>
    </xf>
    <xf numFmtId="171" fontId="18" fillId="0" borderId="0" xfId="13" applyNumberFormat="1" applyBorder="1" applyAlignment="1">
      <alignment horizontal="right"/>
    </xf>
    <xf numFmtId="169" fontId="18" fillId="0" borderId="40" xfId="13" applyNumberFormat="1" applyBorder="1" applyAlignment="1">
      <alignment horizontal="right"/>
    </xf>
    <xf numFmtId="170" fontId="18" fillId="0" borderId="41" xfId="13" applyNumberFormat="1" applyBorder="1" applyAlignment="1">
      <alignment horizontal="right"/>
    </xf>
    <xf numFmtId="170" fontId="18" fillId="0" borderId="39" xfId="13" applyNumberFormat="1" applyBorder="1" applyAlignment="1">
      <alignment horizontal="right"/>
    </xf>
    <xf numFmtId="170" fontId="18" fillId="0" borderId="38" xfId="13" applyNumberFormat="1" applyBorder="1" applyAlignment="1">
      <alignment horizontal="right"/>
    </xf>
    <xf numFmtId="165" fontId="18" fillId="0" borderId="38" xfId="13" applyNumberFormat="1" applyBorder="1" applyAlignment="1">
      <alignment horizontal="right"/>
    </xf>
    <xf numFmtId="3" fontId="18" fillId="0" borderId="38" xfId="13" applyNumberFormat="1" applyBorder="1" applyAlignment="1">
      <alignment horizontal="right"/>
    </xf>
    <xf numFmtId="0" fontId="18" fillId="0" borderId="38" xfId="13" applyBorder="1"/>
    <xf numFmtId="171" fontId="18" fillId="0" borderId="38" xfId="13" applyNumberFormat="1" applyBorder="1" applyAlignment="1">
      <alignment horizontal="right"/>
    </xf>
    <xf numFmtId="169" fontId="18" fillId="0" borderId="37" xfId="13" applyNumberFormat="1" applyBorder="1" applyAlignment="1">
      <alignment horizontal="right"/>
    </xf>
    <xf numFmtId="0" fontId="33" fillId="0" borderId="3" xfId="13" applyFont="1" applyBorder="1" applyAlignment="1">
      <alignment horizontal="right"/>
    </xf>
    <xf numFmtId="0" fontId="33" fillId="0" borderId="26" xfId="13" applyFont="1" applyBorder="1" applyAlignment="1">
      <alignment horizontal="right"/>
    </xf>
    <xf numFmtId="0" fontId="33" fillId="0" borderId="2" xfId="13" applyFont="1" applyBorder="1" applyAlignment="1">
      <alignment horizontal="right"/>
    </xf>
    <xf numFmtId="0" fontId="33" fillId="0" borderId="0" xfId="13" applyFont="1"/>
    <xf numFmtId="0" fontId="18" fillId="0" borderId="4" xfId="13" applyBorder="1" applyAlignment="1">
      <alignment horizontal="right"/>
    </xf>
    <xf numFmtId="172" fontId="18" fillId="0" borderId="33" xfId="13" applyNumberFormat="1" applyBorder="1" applyAlignment="1">
      <alignment horizontal="right"/>
    </xf>
    <xf numFmtId="0" fontId="18" fillId="0" borderId="6" xfId="13" applyBorder="1" applyAlignment="1">
      <alignment horizontal="right"/>
    </xf>
    <xf numFmtId="170" fontId="18" fillId="0" borderId="33" xfId="13" applyNumberFormat="1" applyBorder="1" applyAlignment="1">
      <alignment horizontal="right"/>
    </xf>
    <xf numFmtId="3" fontId="18" fillId="0" borderId="4" xfId="13" applyNumberFormat="1" applyBorder="1" applyAlignment="1">
      <alignment horizontal="right"/>
    </xf>
    <xf numFmtId="173" fontId="18" fillId="0" borderId="4" xfId="13" applyNumberFormat="1" applyBorder="1" applyAlignment="1">
      <alignment horizontal="right"/>
    </xf>
    <xf numFmtId="0" fontId="18" fillId="0" borderId="33" xfId="13" applyBorder="1" applyAlignment="1">
      <alignment horizontal="right"/>
    </xf>
    <xf numFmtId="169" fontId="18" fillId="0" borderId="41" xfId="13" applyNumberFormat="1" applyBorder="1" applyAlignment="1">
      <alignment horizontal="right"/>
    </xf>
    <xf numFmtId="172" fontId="18" fillId="0" borderId="0" xfId="13" applyNumberFormat="1" applyAlignment="1">
      <alignment horizontal="right"/>
    </xf>
    <xf numFmtId="0" fontId="18" fillId="0" borderId="40" xfId="13" applyBorder="1" applyAlignment="1">
      <alignment horizontal="right"/>
    </xf>
    <xf numFmtId="170" fontId="18" fillId="0" borderId="0" xfId="13" applyNumberFormat="1" applyAlignment="1">
      <alignment horizontal="right"/>
    </xf>
    <xf numFmtId="3" fontId="18" fillId="0" borderId="41" xfId="13" applyNumberFormat="1" applyBorder="1" applyAlignment="1">
      <alignment horizontal="right"/>
    </xf>
    <xf numFmtId="173" fontId="18" fillId="0" borderId="41" xfId="13" applyNumberFormat="1" applyBorder="1" applyAlignment="1">
      <alignment horizontal="right"/>
    </xf>
    <xf numFmtId="0" fontId="18" fillId="0" borderId="0" xfId="13" applyAlignment="1">
      <alignment horizontal="right"/>
    </xf>
    <xf numFmtId="169" fontId="18" fillId="0" borderId="0" xfId="13" applyNumberFormat="1" applyAlignment="1">
      <alignment horizontal="right"/>
    </xf>
    <xf numFmtId="4" fontId="18" fillId="0" borderId="0" xfId="13" applyNumberFormat="1" applyAlignment="1">
      <alignment horizontal="right"/>
    </xf>
    <xf numFmtId="165" fontId="18" fillId="0" borderId="0" xfId="13" applyNumberFormat="1" applyAlignment="1">
      <alignment horizontal="right"/>
    </xf>
    <xf numFmtId="169" fontId="18" fillId="0" borderId="39" xfId="13" applyNumberFormat="1" applyBorder="1" applyAlignment="1">
      <alignment horizontal="right"/>
    </xf>
    <xf numFmtId="173" fontId="18" fillId="0" borderId="38" xfId="13" applyNumberFormat="1" applyBorder="1" applyAlignment="1">
      <alignment horizontal="right"/>
    </xf>
    <xf numFmtId="0" fontId="18" fillId="0" borderId="37" xfId="13" applyBorder="1" applyAlignment="1">
      <alignment horizontal="right"/>
    </xf>
    <xf numFmtId="3" fontId="18" fillId="0" borderId="39" xfId="13" applyNumberFormat="1" applyBorder="1" applyAlignment="1">
      <alignment horizontal="right"/>
    </xf>
    <xf numFmtId="173" fontId="18" fillId="0" borderId="39" xfId="13" applyNumberFormat="1" applyBorder="1" applyAlignment="1">
      <alignment horizontal="right"/>
    </xf>
    <xf numFmtId="0" fontId="18" fillId="0" borderId="38" xfId="13" applyBorder="1" applyAlignment="1">
      <alignment horizontal="right"/>
    </xf>
    <xf numFmtId="169" fontId="18" fillId="0" borderId="38" xfId="13" applyNumberFormat="1" applyBorder="1" applyAlignment="1">
      <alignment horizontal="right"/>
    </xf>
    <xf numFmtId="172" fontId="18" fillId="0" borderId="38" xfId="13" applyNumberFormat="1" applyBorder="1" applyAlignment="1">
      <alignment horizontal="right"/>
    </xf>
    <xf numFmtId="0" fontId="33" fillId="0" borderId="2" xfId="13" applyFont="1" applyBorder="1"/>
    <xf numFmtId="1" fontId="18" fillId="0" borderId="4" xfId="13" applyNumberFormat="1" applyBorder="1" applyAlignment="1">
      <alignment horizontal="right"/>
    </xf>
    <xf numFmtId="174" fontId="18" fillId="0" borderId="33" xfId="13" applyNumberFormat="1" applyBorder="1" applyAlignment="1">
      <alignment horizontal="right"/>
    </xf>
    <xf numFmtId="0" fontId="18" fillId="0" borderId="6" xfId="13" applyBorder="1" applyAlignment="1">
      <alignment horizontal="center"/>
    </xf>
    <xf numFmtId="1" fontId="18" fillId="0" borderId="41" xfId="13" applyNumberFormat="1" applyBorder="1" applyAlignment="1">
      <alignment horizontal="right"/>
    </xf>
    <xf numFmtId="175" fontId="18" fillId="0" borderId="0" xfId="13" applyNumberFormat="1" applyAlignment="1">
      <alignment horizontal="right"/>
    </xf>
    <xf numFmtId="0" fontId="18" fillId="0" borderId="40" xfId="13" applyBorder="1" applyAlignment="1">
      <alignment horizontal="center"/>
    </xf>
    <xf numFmtId="174" fontId="18" fillId="0" borderId="0" xfId="13" applyNumberFormat="1" applyAlignment="1">
      <alignment horizontal="right"/>
    </xf>
    <xf numFmtId="1" fontId="18" fillId="0" borderId="39" xfId="13" applyNumberFormat="1" applyBorder="1" applyAlignment="1">
      <alignment horizontal="right"/>
    </xf>
    <xf numFmtId="174" fontId="18" fillId="0" borderId="38" xfId="13" applyNumberFormat="1" applyBorder="1" applyAlignment="1">
      <alignment horizontal="right"/>
    </xf>
    <xf numFmtId="0" fontId="18" fillId="0" borderId="37" xfId="13" applyBorder="1" applyAlignment="1">
      <alignment horizontal="center"/>
    </xf>
    <xf numFmtId="0" fontId="33" fillId="0" borderId="2" xfId="13" applyFont="1" applyBorder="1" applyAlignment="1">
      <alignment horizontal="center"/>
    </xf>
    <xf numFmtId="173" fontId="18" fillId="0" borderId="0" xfId="13" applyNumberFormat="1"/>
    <xf numFmtId="172" fontId="18" fillId="0" borderId="4" xfId="13" applyNumberFormat="1" applyBorder="1" applyAlignment="1">
      <alignment horizontal="right"/>
    </xf>
    <xf numFmtId="4" fontId="18" fillId="0" borderId="33" xfId="13" applyNumberFormat="1" applyBorder="1" applyAlignment="1">
      <alignment horizontal="right"/>
    </xf>
    <xf numFmtId="172" fontId="18" fillId="0" borderId="41" xfId="13" applyNumberFormat="1" applyBorder="1" applyAlignment="1">
      <alignment horizontal="right"/>
    </xf>
    <xf numFmtId="172" fontId="18" fillId="0" borderId="39" xfId="13" applyNumberFormat="1" applyBorder="1" applyAlignment="1">
      <alignment horizontal="right"/>
    </xf>
    <xf numFmtId="172" fontId="18" fillId="0" borderId="0" xfId="13" applyNumberFormat="1"/>
    <xf numFmtId="176" fontId="18" fillId="0" borderId="4" xfId="13" applyNumberFormat="1" applyBorder="1" applyAlignment="1">
      <alignment horizontal="right"/>
    </xf>
    <xf numFmtId="177" fontId="18" fillId="0" borderId="33" xfId="13" applyNumberFormat="1" applyBorder="1" applyAlignment="1">
      <alignment horizontal="right"/>
    </xf>
    <xf numFmtId="176" fontId="18" fillId="0" borderId="41" xfId="13" applyNumberFormat="1" applyBorder="1" applyAlignment="1">
      <alignment horizontal="right"/>
    </xf>
    <xf numFmtId="177" fontId="18" fillId="0" borderId="0" xfId="13" applyNumberFormat="1" applyBorder="1" applyAlignment="1">
      <alignment horizontal="right"/>
    </xf>
    <xf numFmtId="4" fontId="18" fillId="0" borderId="0" xfId="13" applyNumberFormat="1" applyBorder="1" applyAlignment="1">
      <alignment horizontal="right"/>
    </xf>
    <xf numFmtId="178" fontId="18" fillId="0" borderId="0" xfId="13" applyNumberFormat="1" applyBorder="1" applyAlignment="1">
      <alignment horizontal="right"/>
    </xf>
    <xf numFmtId="176" fontId="18" fillId="0" borderId="39" xfId="13" applyNumberFormat="1" applyBorder="1" applyAlignment="1">
      <alignment horizontal="right"/>
    </xf>
    <xf numFmtId="177" fontId="18" fillId="0" borderId="38" xfId="13" applyNumberFormat="1" applyBorder="1" applyAlignment="1">
      <alignment horizontal="right"/>
    </xf>
    <xf numFmtId="4" fontId="18" fillId="0" borderId="38" xfId="13" applyNumberFormat="1" applyBorder="1" applyAlignment="1">
      <alignment horizontal="right"/>
    </xf>
    <xf numFmtId="178" fontId="18" fillId="0" borderId="38" xfId="13" applyNumberFormat="1" applyBorder="1" applyAlignment="1">
      <alignment horizontal="right"/>
    </xf>
    <xf numFmtId="177" fontId="18" fillId="0" borderId="0" xfId="13" applyNumberFormat="1" applyAlignment="1">
      <alignment horizontal="right"/>
    </xf>
    <xf numFmtId="173" fontId="18" fillId="0" borderId="33" xfId="13" applyNumberFormat="1" applyBorder="1" applyAlignment="1">
      <alignment horizontal="right"/>
    </xf>
    <xf numFmtId="173" fontId="18" fillId="0" borderId="0" xfId="13" applyNumberFormat="1" applyAlignment="1">
      <alignment horizontal="right"/>
    </xf>
    <xf numFmtId="0" fontId="27" fillId="2" borderId="1" xfId="8" applyFont="1" applyFill="1" applyBorder="1" applyAlignment="1">
      <alignment horizontal="center" vertical="center"/>
    </xf>
    <xf numFmtId="0" fontId="7" fillId="0" borderId="1" xfId="8" applyFont="1" applyBorder="1" applyAlignment="1">
      <alignment horizontal="center"/>
    </xf>
    <xf numFmtId="10" fontId="21" fillId="0" borderId="1" xfId="8" applyNumberFormat="1" applyFont="1" applyBorder="1" applyAlignment="1"/>
    <xf numFmtId="10" fontId="21" fillId="14" borderId="1" xfId="8" applyNumberFormat="1" applyFont="1" applyFill="1" applyBorder="1" applyAlignment="1"/>
    <xf numFmtId="0" fontId="7" fillId="0" borderId="1" xfId="8" applyFont="1" applyBorder="1" applyAlignment="1"/>
    <xf numFmtId="0" fontId="0" fillId="0" borderId="0" xfId="8" applyFont="1" applyAlignment="1"/>
    <xf numFmtId="0" fontId="0" fillId="0" borderId="1" xfId="8" applyFont="1" applyBorder="1" applyAlignment="1">
      <alignment horizontal="center"/>
    </xf>
    <xf numFmtId="10" fontId="7" fillId="0" borderId="1" xfId="8" applyNumberFormat="1" applyFont="1" applyBorder="1" applyAlignment="1"/>
    <xf numFmtId="0" fontId="3" fillId="0" borderId="13" xfId="8" applyFont="1" applyBorder="1" applyAlignment="1"/>
    <xf numFmtId="0" fontId="7" fillId="19" borderId="14" xfId="8" applyFont="1" applyFill="1" applyBorder="1" applyAlignment="1"/>
    <xf numFmtId="0" fontId="35" fillId="0" borderId="0" xfId="8" applyFont="1" applyAlignment="1"/>
    <xf numFmtId="0" fontId="0" fillId="0" borderId="1" xfId="8" applyFont="1" applyBorder="1" applyAlignment="1"/>
    <xf numFmtId="0" fontId="7" fillId="0" borderId="1" xfId="8" applyFont="1" applyBorder="1" applyAlignment="1">
      <alignment horizontal="left" vertical="top"/>
    </xf>
    <xf numFmtId="0" fontId="21" fillId="0" borderId="1" xfId="8" applyFont="1" applyFill="1" applyBorder="1" applyAlignment="1">
      <alignment horizontal="right" vertical="center"/>
    </xf>
    <xf numFmtId="10" fontId="7" fillId="0" borderId="1" xfId="7" applyNumberFormat="1" applyFont="1" applyBorder="1" applyAlignment="1"/>
    <xf numFmtId="0" fontId="21" fillId="0" borderId="1" xfId="8" applyFont="1" applyBorder="1" applyAlignment="1">
      <alignment horizontal="right" vertical="center"/>
    </xf>
    <xf numFmtId="0" fontId="7" fillId="3" borderId="0" xfId="8" applyFont="1" applyFill="1" applyAlignment="1"/>
    <xf numFmtId="168" fontId="7" fillId="3" borderId="0" xfId="8" applyNumberFormat="1" applyFont="1" applyFill="1" applyAlignment="1"/>
    <xf numFmtId="10" fontId="7" fillId="3" borderId="1" xfId="8" applyNumberFormat="1" applyFont="1" applyFill="1" applyBorder="1" applyAlignment="1"/>
    <xf numFmtId="0" fontId="0" fillId="0" borderId="1" xfId="8" applyFont="1" applyFill="1" applyBorder="1" applyAlignment="1">
      <alignment horizontal="left" vertical="top"/>
    </xf>
    <xf numFmtId="0" fontId="7" fillId="3" borderId="1" xfId="8" applyFont="1" applyFill="1" applyBorder="1" applyAlignment="1">
      <alignment horizontal="left" vertical="top"/>
    </xf>
    <xf numFmtId="0" fontId="7" fillId="0" borderId="1" xfId="8" applyFont="1" applyFill="1" applyBorder="1" applyAlignment="1"/>
    <xf numFmtId="0" fontId="30" fillId="0" borderId="1" xfId="8" applyFont="1" applyFill="1" applyBorder="1" applyAlignment="1">
      <alignment horizontal="center" vertical="center"/>
    </xf>
    <xf numFmtId="0" fontId="11" fillId="2" borderId="1" xfId="8" applyFont="1" applyFill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0" fontId="36" fillId="0" borderId="1" xfId="13" applyFont="1" applyBorder="1"/>
    <xf numFmtId="0" fontId="36" fillId="16" borderId="1" xfId="13" applyFont="1" applyFill="1" applyBorder="1"/>
    <xf numFmtId="0" fontId="36" fillId="18" borderId="1" xfId="13" applyFont="1" applyFill="1" applyBorder="1"/>
    <xf numFmtId="10" fontId="36" fillId="17" borderId="1" xfId="13" applyNumberFormat="1" applyFont="1" applyFill="1" applyBorder="1"/>
    <xf numFmtId="9" fontId="36" fillId="17" borderId="1" xfId="7" applyFont="1" applyFill="1" applyBorder="1"/>
    <xf numFmtId="9" fontId="36" fillId="16" borderId="1" xfId="7" applyFont="1" applyFill="1" applyBorder="1"/>
    <xf numFmtId="0" fontId="26" fillId="2" borderId="1" xfId="13" applyFont="1" applyFill="1" applyBorder="1"/>
    <xf numFmtId="170" fontId="18" fillId="17" borderId="1" xfId="13" applyNumberFormat="1" applyFill="1" applyBorder="1" applyAlignment="1">
      <alignment horizontal="right"/>
    </xf>
    <xf numFmtId="170" fontId="18" fillId="16" borderId="1" xfId="13" applyNumberFormat="1" applyFill="1" applyBorder="1" applyAlignment="1">
      <alignment horizontal="right"/>
    </xf>
    <xf numFmtId="0" fontId="36" fillId="17" borderId="1" xfId="13" applyFont="1" applyFill="1" applyBorder="1" applyAlignment="1">
      <alignment horizontal="center" vertical="center"/>
    </xf>
    <xf numFmtId="0" fontId="38" fillId="18" borderId="0" xfId="13" applyFont="1" applyFill="1"/>
    <xf numFmtId="0" fontId="38" fillId="14" borderId="0" xfId="13" applyFont="1" applyFill="1"/>
    <xf numFmtId="0" fontId="38" fillId="17" borderId="0" xfId="13" applyFont="1" applyFill="1"/>
    <xf numFmtId="0" fontId="38" fillId="0" borderId="0" xfId="13" applyFont="1"/>
    <xf numFmtId="0" fontId="36" fillId="20" borderId="1" xfId="13" applyFont="1" applyFill="1" applyBorder="1"/>
    <xf numFmtId="9" fontId="36" fillId="20" borderId="1" xfId="7" applyFont="1" applyFill="1" applyBorder="1"/>
    <xf numFmtId="170" fontId="18" fillId="20" borderId="1" xfId="13" applyNumberFormat="1" applyFill="1" applyBorder="1" applyAlignment="1">
      <alignment horizontal="right"/>
    </xf>
    <xf numFmtId="0" fontId="38" fillId="3" borderId="42" xfId="13" applyFont="1" applyFill="1" applyBorder="1"/>
    <xf numFmtId="0" fontId="38" fillId="3" borderId="44" xfId="13" applyFont="1" applyFill="1" applyBorder="1"/>
    <xf numFmtId="0" fontId="39" fillId="3" borderId="43" xfId="13" applyFont="1" applyFill="1" applyBorder="1"/>
    <xf numFmtId="0" fontId="40" fillId="0" borderId="0" xfId="13" applyFont="1"/>
    <xf numFmtId="0" fontId="41" fillId="0" borderId="0" xfId="13" applyFont="1"/>
    <xf numFmtId="179" fontId="0" fillId="0" borderId="0" xfId="14" applyNumberFormat="1" applyFont="1"/>
    <xf numFmtId="0" fontId="42" fillId="0" borderId="45" xfId="1" applyFont="1" applyBorder="1" applyAlignment="1">
      <alignment horizontal="left"/>
    </xf>
    <xf numFmtId="0" fontId="42" fillId="21" borderId="0" xfId="1" applyFont="1" applyFill="1" applyAlignment="1">
      <alignment horizontal="left"/>
    </xf>
    <xf numFmtId="0" fontId="42" fillId="0" borderId="32" xfId="1" applyFont="1" applyBorder="1" applyAlignment="1">
      <alignment horizontal="left" wrapText="1"/>
    </xf>
    <xf numFmtId="0" fontId="43" fillId="22" borderId="50" xfId="1" applyFont="1" applyFill="1" applyBorder="1" applyAlignment="1">
      <alignment horizontal="right"/>
    </xf>
    <xf numFmtId="179" fontId="0" fillId="23" borderId="0" xfId="14" applyNumberFormat="1" applyFont="1" applyFill="1"/>
    <xf numFmtId="38" fontId="42" fillId="24" borderId="0" xfId="1" applyNumberFormat="1" applyFont="1" applyFill="1" applyAlignment="1">
      <alignment horizontal="right" wrapText="1"/>
    </xf>
    <xf numFmtId="0" fontId="42" fillId="25" borderId="45" xfId="1" applyFont="1" applyFill="1" applyBorder="1" applyAlignment="1">
      <alignment horizontal="left" wrapText="1" indent="2"/>
    </xf>
    <xf numFmtId="0" fontId="42" fillId="25" borderId="32" xfId="1" applyFont="1" applyFill="1" applyBorder="1" applyAlignment="1">
      <alignment wrapText="1"/>
    </xf>
    <xf numFmtId="38" fontId="42" fillId="24" borderId="32" xfId="1" applyNumberFormat="1" applyFont="1" applyFill="1" applyBorder="1" applyAlignment="1">
      <alignment horizontal="right" wrapText="1"/>
    </xf>
    <xf numFmtId="180" fontId="42" fillId="26" borderId="32" xfId="1" applyNumberFormat="1" applyFont="1" applyFill="1" applyBorder="1" applyAlignment="1">
      <alignment horizontal="right" wrapText="1"/>
    </xf>
    <xf numFmtId="0" fontId="42" fillId="21" borderId="0" xfId="1" applyFont="1" applyFill="1" applyAlignment="1">
      <alignment horizontal="left" wrapText="1"/>
    </xf>
    <xf numFmtId="38" fontId="2" fillId="0" borderId="0" xfId="1" applyNumberFormat="1"/>
    <xf numFmtId="0" fontId="2" fillId="27" borderId="59" xfId="1" applyFill="1" applyBorder="1"/>
    <xf numFmtId="0" fontId="2" fillId="27" borderId="0" xfId="1" applyFill="1"/>
    <xf numFmtId="0" fontId="2" fillId="21" borderId="0" xfId="1" applyFill="1" applyAlignment="1">
      <alignment horizontal="left" wrapText="1"/>
    </xf>
    <xf numFmtId="38" fontId="42" fillId="0" borderId="32" xfId="1" applyNumberFormat="1" applyFont="1" applyBorder="1" applyAlignment="1">
      <alignment horizontal="right" wrapText="1"/>
    </xf>
    <xf numFmtId="0" fontId="42" fillId="0" borderId="32" xfId="1" applyFont="1" applyBorder="1" applyAlignment="1">
      <alignment horizontal="left"/>
    </xf>
    <xf numFmtId="40" fontId="42" fillId="0" borderId="32" xfId="1" applyNumberFormat="1" applyFont="1" applyBorder="1" applyAlignment="1">
      <alignment horizontal="right" wrapText="1"/>
    </xf>
    <xf numFmtId="40" fontId="42" fillId="0" borderId="0" xfId="1" applyNumberFormat="1" applyFont="1" applyFill="1" applyBorder="1" applyAlignment="1">
      <alignment horizontal="right" wrapText="1"/>
    </xf>
    <xf numFmtId="3" fontId="2" fillId="0" borderId="0" xfId="1" applyNumberFormat="1"/>
    <xf numFmtId="9" fontId="42" fillId="0" borderId="32" xfId="14" applyFont="1" applyBorder="1" applyAlignment="1">
      <alignment horizontal="left" wrapText="1"/>
    </xf>
    <xf numFmtId="38" fontId="42" fillId="0" borderId="0" xfId="1" applyNumberFormat="1" applyFont="1" applyFill="1" applyBorder="1" applyAlignment="1">
      <alignment horizontal="right" wrapText="1"/>
    </xf>
    <xf numFmtId="0" fontId="2" fillId="28" borderId="0" xfId="1" applyFill="1"/>
    <xf numFmtId="38" fontId="42" fillId="0" borderId="32" xfId="1" applyNumberFormat="1" applyFont="1" applyBorder="1" applyAlignment="1">
      <alignment horizontal="left" wrapText="1"/>
    </xf>
    <xf numFmtId="181" fontId="2" fillId="4" borderId="0" xfId="1" applyNumberFormat="1" applyFill="1"/>
    <xf numFmtId="10" fontId="42" fillId="0" borderId="0" xfId="14" applyNumberFormat="1" applyFont="1" applyFill="1" applyBorder="1" applyAlignment="1">
      <alignment horizontal="right" wrapText="1"/>
    </xf>
    <xf numFmtId="38" fontId="42" fillId="4" borderId="32" xfId="1" applyNumberFormat="1" applyFont="1" applyFill="1" applyBorder="1" applyAlignment="1">
      <alignment horizontal="right" wrapText="1"/>
    </xf>
    <xf numFmtId="38" fontId="2" fillId="4" borderId="0" xfId="1" applyNumberFormat="1" applyFill="1"/>
    <xf numFmtId="38" fontId="42" fillId="24" borderId="32" xfId="1" applyNumberFormat="1" applyFont="1" applyFill="1" applyBorder="1" applyAlignment="1">
      <alignment horizontal="right"/>
    </xf>
    <xf numFmtId="0" fontId="42" fillId="24" borderId="45" xfId="1" applyFont="1" applyFill="1" applyBorder="1" applyAlignment="1">
      <alignment horizontal="right"/>
    </xf>
    <xf numFmtId="0" fontId="44" fillId="29" borderId="60" xfId="1" applyFont="1" applyFill="1" applyBorder="1" applyAlignment="1">
      <alignment horizontal="center" vertical="top"/>
    </xf>
    <xf numFmtId="0" fontId="45" fillId="30" borderId="60" xfId="1" applyFont="1" applyFill="1" applyBorder="1" applyAlignment="1">
      <alignment horizontal="center" vertical="top"/>
    </xf>
    <xf numFmtId="0" fontId="15" fillId="24" borderId="60" xfId="1" applyFont="1" applyFill="1" applyBorder="1" applyAlignment="1">
      <alignment horizontal="left"/>
    </xf>
    <xf numFmtId="0" fontId="15" fillId="24" borderId="61" xfId="1" applyFont="1" applyFill="1" applyBorder="1" applyAlignment="1">
      <alignment horizontal="left"/>
    </xf>
    <xf numFmtId="0" fontId="43" fillId="22" borderId="62" xfId="1" applyFont="1" applyFill="1" applyBorder="1" applyAlignment="1">
      <alignment horizontal="left"/>
    </xf>
    <xf numFmtId="0" fontId="42" fillId="0" borderId="0" xfId="1" applyFont="1"/>
    <xf numFmtId="0" fontId="46" fillId="0" borderId="0" xfId="1" applyFont="1"/>
    <xf numFmtId="9" fontId="2" fillId="0" borderId="0" xfId="7" applyFont="1"/>
    <xf numFmtId="10" fontId="2" fillId="0" borderId="0" xfId="7" applyNumberFormat="1" applyFont="1"/>
    <xf numFmtId="10" fontId="0" fillId="0" borderId="12" xfId="0" applyNumberFormat="1" applyFont="1" applyFill="1" applyBorder="1" applyAlignment="1">
      <alignment horizontal="center" vertical="center"/>
    </xf>
    <xf numFmtId="179" fontId="0" fillId="31" borderId="0" xfId="0" applyNumberFormat="1" applyFont="1" applyFill="1" applyBorder="1"/>
    <xf numFmtId="0" fontId="47" fillId="32" borderId="5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left"/>
    </xf>
    <xf numFmtId="179" fontId="0" fillId="0" borderId="0" xfId="0" applyNumberFormat="1" applyFont="1"/>
    <xf numFmtId="0" fontId="20" fillId="0" borderId="45" xfId="0" applyFont="1" applyBorder="1" applyAlignment="1">
      <alignment horizontal="left"/>
    </xf>
    <xf numFmtId="10" fontId="0" fillId="0" borderId="0" xfId="0" applyNumberFormat="1" applyFont="1"/>
    <xf numFmtId="0" fontId="20" fillId="0" borderId="32" xfId="0" applyFont="1" applyBorder="1" applyAlignment="1">
      <alignment horizontal="left" wrapText="1"/>
    </xf>
    <xf numFmtId="0" fontId="0" fillId="0" borderId="0" xfId="0" applyFont="1" applyAlignment="1">
      <alignment vertical="center" wrapText="1"/>
    </xf>
    <xf numFmtId="10" fontId="0" fillId="0" borderId="0" xfId="0" applyNumberFormat="1" applyFont="1" applyAlignment="1">
      <alignment vertical="center" wrapText="1"/>
    </xf>
    <xf numFmtId="0" fontId="46" fillId="0" borderId="0" xfId="0" applyFont="1"/>
    <xf numFmtId="0" fontId="20" fillId="0" borderId="0" xfId="0" applyFont="1"/>
    <xf numFmtId="0" fontId="3" fillId="34" borderId="60" xfId="0" applyFont="1" applyFill="1" applyBorder="1" applyAlignment="1">
      <alignment horizontal="left"/>
    </xf>
    <xf numFmtId="0" fontId="3" fillId="34" borderId="61" xfId="0" applyFont="1" applyFill="1" applyBorder="1" applyAlignment="1">
      <alignment horizontal="left"/>
    </xf>
    <xf numFmtId="0" fontId="3" fillId="35" borderId="60" xfId="0" applyFont="1" applyFill="1" applyBorder="1" applyAlignment="1">
      <alignment horizontal="center" vertical="top"/>
    </xf>
    <xf numFmtId="0" fontId="48" fillId="36" borderId="60" xfId="0" applyFont="1" applyFill="1" applyBorder="1" applyAlignment="1">
      <alignment horizontal="center" vertical="top"/>
    </xf>
    <xf numFmtId="0" fontId="3" fillId="37" borderId="60" xfId="0" applyFont="1" applyFill="1" applyBorder="1" applyAlignment="1">
      <alignment horizontal="center" vertical="top"/>
    </xf>
    <xf numFmtId="0" fontId="49" fillId="38" borderId="60" xfId="0" applyFont="1" applyFill="1" applyBorder="1" applyAlignment="1">
      <alignment horizontal="center" vertical="top"/>
    </xf>
    <xf numFmtId="38" fontId="20" fillId="34" borderId="32" xfId="0" applyNumberFormat="1" applyFont="1" applyFill="1" applyBorder="1" applyAlignment="1">
      <alignment horizontal="right"/>
    </xf>
    <xf numFmtId="0" fontId="20" fillId="34" borderId="45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left" wrapText="1"/>
    </xf>
    <xf numFmtId="0" fontId="20" fillId="0" borderId="32" xfId="0" applyFont="1" applyBorder="1" applyAlignment="1">
      <alignment horizontal="left"/>
    </xf>
    <xf numFmtId="40" fontId="20" fillId="0" borderId="32" xfId="0" applyNumberFormat="1" applyFont="1" applyBorder="1" applyAlignment="1">
      <alignment horizontal="right" wrapText="1"/>
    </xf>
    <xf numFmtId="0" fontId="34" fillId="0" borderId="15" xfId="8" applyFont="1" applyBorder="1" applyAlignment="1">
      <alignment horizontal="center"/>
    </xf>
    <xf numFmtId="0" fontId="34" fillId="0" borderId="17" xfId="8" applyFont="1" applyBorder="1" applyAlignment="1">
      <alignment horizontal="center"/>
    </xf>
    <xf numFmtId="0" fontId="27" fillId="2" borderId="2" xfId="8" applyFont="1" applyFill="1" applyBorder="1" applyAlignment="1">
      <alignment horizontal="center" vertical="center"/>
    </xf>
    <xf numFmtId="0" fontId="27" fillId="2" borderId="26" xfId="8" applyFont="1" applyFill="1" applyBorder="1" applyAlignment="1">
      <alignment horizontal="center" vertical="center"/>
    </xf>
    <xf numFmtId="0" fontId="27" fillId="2" borderId="3" xfId="8" applyFont="1" applyFill="1" applyBorder="1" applyAlignment="1">
      <alignment horizontal="center" vertical="center"/>
    </xf>
    <xf numFmtId="0" fontId="37" fillId="2" borderId="0" xfId="13" applyFont="1" applyFill="1" applyAlignment="1">
      <alignment horizontal="center"/>
    </xf>
    <xf numFmtId="0" fontId="33" fillId="0" borderId="1" xfId="13" applyFont="1" applyBorder="1"/>
    <xf numFmtId="0" fontId="33" fillId="0" borderId="3" xfId="13" applyFont="1" applyBorder="1" applyAlignment="1">
      <alignment horizontal="center"/>
    </xf>
    <xf numFmtId="0" fontId="23" fillId="11" borderId="0" xfId="0" applyFont="1" applyFill="1" applyBorder="1" applyAlignment="1">
      <alignment horizontal="left"/>
    </xf>
    <xf numFmtId="0" fontId="24" fillId="3" borderId="0" xfId="0" applyFont="1" applyFill="1" applyBorder="1"/>
    <xf numFmtId="10" fontId="22" fillId="12" borderId="31" xfId="0" applyNumberFormat="1" applyFont="1" applyFill="1" applyBorder="1" applyAlignment="1">
      <alignment horizontal="center"/>
    </xf>
    <xf numFmtId="0" fontId="21" fillId="2" borderId="30" xfId="0" applyFont="1" applyFill="1" applyBorder="1"/>
    <xf numFmtId="0" fontId="21" fillId="2" borderId="29" xfId="0" applyFont="1" applyFill="1" applyBorder="1"/>
    <xf numFmtId="0" fontId="27" fillId="13" borderId="33" xfId="0" applyFont="1" applyFill="1" applyBorder="1" applyAlignment="1">
      <alignment horizontal="center" vertical="center"/>
    </xf>
    <xf numFmtId="0" fontId="27" fillId="13" borderId="0" xfId="0" applyFont="1" applyFill="1" applyBorder="1" applyAlignment="1">
      <alignment horizontal="center" vertical="center"/>
    </xf>
    <xf numFmtId="0" fontId="11" fillId="10" borderId="27" xfId="0" applyFont="1" applyFill="1" applyBorder="1" applyAlignment="1">
      <alignment horizontal="center" vertical="center"/>
    </xf>
    <xf numFmtId="10" fontId="22" fillId="12" borderId="1" xfId="0" applyNumberFormat="1" applyFont="1" applyFill="1" applyBorder="1" applyAlignment="1">
      <alignment horizontal="center"/>
    </xf>
    <xf numFmtId="0" fontId="11" fillId="10" borderId="34" xfId="0" applyFont="1" applyFill="1" applyBorder="1" applyAlignment="1">
      <alignment horizontal="center" vertical="center" textRotation="90"/>
    </xf>
    <xf numFmtId="0" fontId="11" fillId="10" borderId="35" xfId="0" applyFont="1" applyFill="1" applyBorder="1" applyAlignment="1">
      <alignment horizontal="center" vertical="center" textRotation="90"/>
    </xf>
    <xf numFmtId="0" fontId="11" fillId="10" borderId="5" xfId="0" applyFont="1" applyFill="1" applyBorder="1" applyAlignment="1">
      <alignment horizontal="center" vertical="center" textRotation="90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16" fillId="2" borderId="26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4" fillId="2" borderId="0" xfId="1" applyFont="1" applyFill="1" applyAlignment="1">
      <alignment horizontal="center"/>
    </xf>
    <xf numFmtId="0" fontId="13" fillId="7" borderId="0" xfId="1" applyFont="1" applyFill="1" applyAlignment="1">
      <alignment horizontal="center"/>
    </xf>
    <xf numFmtId="179" fontId="0" fillId="0" borderId="7" xfId="14" applyNumberFormat="1" applyFont="1" applyBorder="1" applyAlignment="1">
      <alignment horizontal="left" vertical="top" wrapText="1"/>
    </xf>
    <xf numFmtId="179" fontId="0" fillId="0" borderId="49" xfId="14" applyNumberFormat="1" applyFont="1" applyBorder="1" applyAlignment="1">
      <alignment horizontal="left" vertical="top" wrapText="1"/>
    </xf>
    <xf numFmtId="179" fontId="0" fillId="0" borderId="8" xfId="14" applyNumberFormat="1" applyFont="1" applyBorder="1" applyAlignment="1">
      <alignment horizontal="left" vertical="top" wrapText="1"/>
    </xf>
    <xf numFmtId="179" fontId="0" fillId="0" borderId="9" xfId="14" applyNumberFormat="1" applyFont="1" applyBorder="1" applyAlignment="1">
      <alignment horizontal="left" vertical="top" wrapText="1"/>
    </xf>
    <xf numFmtId="179" fontId="0" fillId="0" borderId="0" xfId="14" applyNumberFormat="1" applyFont="1" applyBorder="1" applyAlignment="1">
      <alignment horizontal="left" vertical="top" wrapText="1"/>
    </xf>
    <xf numFmtId="179" fontId="0" fillId="0" borderId="10" xfId="14" applyNumberFormat="1" applyFont="1" applyBorder="1" applyAlignment="1">
      <alignment horizontal="left" vertical="top" wrapText="1"/>
    </xf>
    <xf numFmtId="179" fontId="0" fillId="0" borderId="48" xfId="14" applyNumberFormat="1" applyFont="1" applyBorder="1" applyAlignment="1">
      <alignment horizontal="left" vertical="top" wrapText="1"/>
    </xf>
    <xf numFmtId="179" fontId="0" fillId="0" borderId="47" xfId="14" applyNumberFormat="1" applyFont="1" applyBorder="1" applyAlignment="1">
      <alignment horizontal="left" vertical="top" wrapText="1"/>
    </xf>
    <xf numFmtId="179" fontId="0" fillId="0" borderId="46" xfId="14" applyNumberFormat="1" applyFont="1" applyBorder="1" applyAlignment="1">
      <alignment horizontal="left" vertical="top" wrapText="1"/>
    </xf>
    <xf numFmtId="0" fontId="42" fillId="26" borderId="52" xfId="1" applyFont="1" applyFill="1" applyBorder="1" applyAlignment="1">
      <alignment horizontal="left" wrapText="1"/>
    </xf>
    <xf numFmtId="0" fontId="42" fillId="26" borderId="51" xfId="1" applyFont="1" applyFill="1" applyBorder="1" applyAlignment="1">
      <alignment horizontal="left" wrapText="1"/>
    </xf>
    <xf numFmtId="0" fontId="43" fillId="22" borderId="64" xfId="1" applyFont="1" applyFill="1" applyBorder="1" applyAlignment="1">
      <alignment horizontal="left"/>
    </xf>
    <xf numFmtId="0" fontId="43" fillId="22" borderId="63" xfId="1" applyFont="1" applyFill="1" applyBorder="1" applyAlignment="1">
      <alignment horizontal="left"/>
    </xf>
    <xf numFmtId="0" fontId="42" fillId="25" borderId="32" xfId="1" applyFont="1" applyFill="1" applyBorder="1" applyAlignment="1">
      <alignment horizontal="left" wrapText="1" indent="2"/>
    </xf>
    <xf numFmtId="0" fontId="42" fillId="25" borderId="45" xfId="1" applyFont="1" applyFill="1" applyBorder="1" applyAlignment="1">
      <alignment horizontal="left" wrapText="1" indent="2"/>
    </xf>
    <xf numFmtId="0" fontId="42" fillId="25" borderId="0" xfId="1" applyFont="1" applyFill="1" applyBorder="1" applyAlignment="1">
      <alignment horizontal="left" wrapText="1" indent="2"/>
    </xf>
    <xf numFmtId="0" fontId="42" fillId="25" borderId="55" xfId="1" applyFont="1" applyFill="1" applyBorder="1" applyAlignment="1">
      <alignment horizontal="left" wrapText="1" indent="2"/>
    </xf>
    <xf numFmtId="0" fontId="42" fillId="25" borderId="53" xfId="1" applyFont="1" applyFill="1" applyBorder="1" applyAlignment="1">
      <alignment horizontal="left" wrapText="1" indent="2"/>
    </xf>
    <xf numFmtId="0" fontId="42" fillId="25" borderId="58" xfId="1" applyFont="1" applyFill="1" applyBorder="1" applyAlignment="1">
      <alignment horizontal="left" wrapText="1" indent="2"/>
    </xf>
    <xf numFmtId="38" fontId="42" fillId="24" borderId="56" xfId="1" applyNumberFormat="1" applyFont="1" applyFill="1" applyBorder="1" applyAlignment="1">
      <alignment horizontal="right" wrapText="1"/>
    </xf>
    <xf numFmtId="38" fontId="42" fillId="24" borderId="57" xfId="1" applyNumberFormat="1" applyFont="1" applyFill="1" applyBorder="1" applyAlignment="1">
      <alignment horizontal="right" wrapText="1"/>
    </xf>
    <xf numFmtId="38" fontId="42" fillId="24" borderId="32" xfId="1" applyNumberFormat="1" applyFont="1" applyFill="1" applyBorder="1" applyAlignment="1">
      <alignment horizontal="right" wrapText="1"/>
    </xf>
    <xf numFmtId="38" fontId="42" fillId="24" borderId="53" xfId="1" applyNumberFormat="1" applyFont="1" applyFill="1" applyBorder="1" applyAlignment="1">
      <alignment horizontal="right" wrapText="1"/>
    </xf>
    <xf numFmtId="0" fontId="42" fillId="21" borderId="53" xfId="1" applyFont="1" applyFill="1" applyBorder="1" applyAlignment="1">
      <alignment horizontal="left" wrapText="1"/>
    </xf>
    <xf numFmtId="38" fontId="42" fillId="24" borderId="54" xfId="1" applyNumberFormat="1" applyFont="1" applyFill="1" applyBorder="1" applyAlignment="1">
      <alignment horizontal="right" wrapText="1"/>
    </xf>
    <xf numFmtId="38" fontId="42" fillId="24" borderId="0" xfId="1" applyNumberFormat="1" applyFont="1" applyFill="1" applyBorder="1" applyAlignment="1">
      <alignment horizontal="right" wrapText="1"/>
    </xf>
    <xf numFmtId="0" fontId="2" fillId="28" borderId="0" xfId="1" applyFill="1" applyAlignment="1"/>
    <xf numFmtId="0" fontId="47" fillId="32" borderId="64" xfId="0" applyFont="1" applyFill="1" applyBorder="1" applyAlignment="1">
      <alignment horizontal="left"/>
    </xf>
    <xf numFmtId="0" fontId="21" fillId="0" borderId="63" xfId="0" applyFont="1" applyBorder="1"/>
  </cellXfs>
  <cellStyles count="15">
    <cellStyle name="Currency" xfId="6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  <cellStyle name="Normal 2 2" xfId="11"/>
    <cellStyle name="Normal 2 3" xfId="13"/>
    <cellStyle name="Normal 3" xfId="8"/>
    <cellStyle name="Normal 4" xfId="12"/>
    <cellStyle name="Percent" xfId="7" builtinId="5"/>
    <cellStyle name="Percent 2" xfId="9"/>
    <cellStyle name="Percent 3" xfId="10"/>
    <cellStyle name="Percent 4" xfId="14"/>
  </cellStyles>
  <dxfs count="0"/>
  <tableStyles count="0" defaultTableStyle="TableStyleMedium2" defaultPivotStyle="PivotStyleLight16"/>
  <colors>
    <mruColors>
      <color rgb="FFB1F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9524</xdr:colOff>
      <xdr:row>16</xdr:row>
      <xdr:rowOff>132733</xdr:rowOff>
    </xdr:from>
    <xdr:ext cx="4018580" cy="1635371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1224" y="3193433"/>
          <a:ext cx="4018580" cy="16353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H1007"/>
  <sheetViews>
    <sheetView tabSelected="1" workbookViewId="0">
      <selection activeCell="H15" sqref="H15"/>
    </sheetView>
  </sheetViews>
  <sheetFormatPr baseColWidth="10" defaultColWidth="11.1640625" defaultRowHeight="15" customHeight="1" x14ac:dyDescent="0.2"/>
  <cols>
    <col min="1" max="1" width="21.83203125" style="105" customWidth="1"/>
    <col min="2" max="2" width="27.5" style="105" bestFit="1" customWidth="1"/>
    <col min="3" max="3" width="12.5" style="105" customWidth="1"/>
    <col min="4" max="4" width="14.33203125" style="105" customWidth="1"/>
    <col min="5" max="5" width="19.83203125" style="105" customWidth="1"/>
    <col min="6" max="6" width="22.1640625" style="105" customWidth="1"/>
    <col min="7" max="7" width="19.6640625" style="105" customWidth="1"/>
    <col min="8" max="8" width="12.83203125" style="105" customWidth="1"/>
    <col min="9" max="10" width="6.83203125" style="105" customWidth="1"/>
    <col min="11" max="11" width="11.5" style="105" customWidth="1"/>
    <col min="12" max="16" width="6.83203125" style="105" customWidth="1"/>
    <col min="17" max="16384" width="11.1640625" style="105"/>
  </cols>
  <sheetData>
    <row r="1" spans="1:8" ht="15" customHeight="1" thickBot="1" x14ac:dyDescent="0.25"/>
    <row r="2" spans="1:8" ht="15" customHeight="1" x14ac:dyDescent="0.2">
      <c r="A2" s="304" t="s">
        <v>170</v>
      </c>
      <c r="B2" s="305"/>
    </row>
    <row r="3" spans="1:8" ht="15" customHeight="1" thickBot="1" x14ac:dyDescent="0.25">
      <c r="A3" s="202" t="s">
        <v>169</v>
      </c>
      <c r="B3" s="203"/>
    </row>
    <row r="4" spans="1:8" ht="15" customHeight="1" x14ac:dyDescent="0.2">
      <c r="H4"/>
    </row>
    <row r="5" spans="1:8" x14ac:dyDescent="0.2">
      <c r="A5" s="194" t="s">
        <v>0</v>
      </c>
      <c r="B5" s="194" t="s">
        <v>167</v>
      </c>
      <c r="D5" s="306" t="s">
        <v>171</v>
      </c>
      <c r="E5" s="307"/>
      <c r="F5" s="307"/>
      <c r="G5" s="308"/>
      <c r="H5"/>
    </row>
    <row r="6" spans="1:8" x14ac:dyDescent="0.2">
      <c r="A6" s="195">
        <v>2013</v>
      </c>
      <c r="B6" s="196">
        <v>0.73709999999999998</v>
      </c>
      <c r="D6" s="215"/>
      <c r="E6" s="217" t="s">
        <v>172</v>
      </c>
      <c r="F6" s="217" t="s">
        <v>173</v>
      </c>
      <c r="G6" s="217" t="s">
        <v>174</v>
      </c>
      <c r="H6"/>
    </row>
    <row r="7" spans="1:8" x14ac:dyDescent="0.2">
      <c r="A7" s="195">
        <v>2014</v>
      </c>
      <c r="B7" s="196">
        <v>0.92769999999999997</v>
      </c>
      <c r="D7" s="216" t="s">
        <v>0</v>
      </c>
      <c r="E7" s="207">
        <v>3.7</v>
      </c>
      <c r="F7" s="201">
        <f>B11</f>
        <v>0.83240000000000003</v>
      </c>
      <c r="G7" s="208">
        <f>E7/$E$12</f>
        <v>7.1984001069976378E-2</v>
      </c>
    </row>
    <row r="8" spans="1:8" x14ac:dyDescent="0.2">
      <c r="A8" s="195">
        <v>2015</v>
      </c>
      <c r="B8" s="197">
        <v>1.4545999999999999</v>
      </c>
      <c r="D8" s="216" t="s">
        <v>3</v>
      </c>
      <c r="E8" s="209">
        <v>1.23</v>
      </c>
      <c r="F8" s="201">
        <f>B19</f>
        <v>0.121875</v>
      </c>
      <c r="G8" s="208">
        <f>E8/$E$12</f>
        <v>2.3929816571911063E-2</v>
      </c>
    </row>
    <row r="9" spans="1:8" x14ac:dyDescent="0.2">
      <c r="A9" s="195">
        <v>2016</v>
      </c>
      <c r="B9" s="197">
        <v>2.9964</v>
      </c>
      <c r="D9" s="216" t="s">
        <v>5</v>
      </c>
      <c r="E9" s="207">
        <f>3.68*1.3437</f>
        <v>4.9448159999999994</v>
      </c>
      <c r="F9" s="201">
        <f>B27</f>
        <v>0.17104000000000003</v>
      </c>
      <c r="G9" s="208">
        <f>E9/$E$12</f>
        <v>9.6202064928334122E-2</v>
      </c>
    </row>
    <row r="10" spans="1:8" x14ac:dyDescent="0.2">
      <c r="A10" s="195">
        <v>2017</v>
      </c>
      <c r="B10" s="197">
        <v>3.0346000000000002</v>
      </c>
      <c r="D10" s="216" t="s">
        <v>75</v>
      </c>
      <c r="E10" s="207">
        <f>F30</f>
        <v>41.525494416243646</v>
      </c>
      <c r="F10" s="201">
        <f>B36</f>
        <v>0.18726000000000001</v>
      </c>
      <c r="G10" s="208">
        <f>E10/$E$12</f>
        <v>0.8078841174297785</v>
      </c>
    </row>
    <row r="11" spans="1:8" ht="15" customHeight="1" x14ac:dyDescent="0.2">
      <c r="A11" s="200" t="s">
        <v>168</v>
      </c>
      <c r="B11" s="212">
        <f>AVERAGE(B6:B7)</f>
        <v>0.83240000000000003</v>
      </c>
      <c r="D11" s="199"/>
    </row>
    <row r="12" spans="1:8" ht="15" customHeight="1" x14ac:dyDescent="0.2">
      <c r="D12" s="194" t="s">
        <v>175</v>
      </c>
      <c r="E12" s="210">
        <f>SUM(E7:E10)</f>
        <v>51.400310416243641</v>
      </c>
      <c r="F12" s="194" t="s">
        <v>182</v>
      </c>
      <c r="G12" s="211">
        <f>F7*G7+F8*G8+F9*G9+F10*G10</f>
        <v>0.23057470990059262</v>
      </c>
    </row>
    <row r="13" spans="1:8" x14ac:dyDescent="0.2">
      <c r="A13" s="194" t="s">
        <v>3</v>
      </c>
      <c r="B13" s="194" t="s">
        <v>167</v>
      </c>
    </row>
    <row r="14" spans="1:8" x14ac:dyDescent="0.2">
      <c r="A14" s="195">
        <v>2013</v>
      </c>
      <c r="B14" s="196">
        <v>0.18379999999999999</v>
      </c>
      <c r="H14" s="218"/>
    </row>
    <row r="15" spans="1:8" x14ac:dyDescent="0.2">
      <c r="A15" s="195">
        <v>2014</v>
      </c>
      <c r="B15" s="196">
        <v>9.4E-2</v>
      </c>
    </row>
    <row r="16" spans="1:8" ht="19" x14ac:dyDescent="0.25">
      <c r="A16" s="195">
        <v>2015</v>
      </c>
      <c r="B16" s="196">
        <v>0.1179</v>
      </c>
      <c r="D16" s="204" t="s">
        <v>176</v>
      </c>
    </row>
    <row r="17" spans="1:6" x14ac:dyDescent="0.2">
      <c r="A17" s="195">
        <v>2016</v>
      </c>
      <c r="B17" s="196">
        <v>9.1800000000000007E-2</v>
      </c>
    </row>
    <row r="18" spans="1:6" x14ac:dyDescent="0.2">
      <c r="A18" s="195">
        <v>2017</v>
      </c>
      <c r="B18" s="197">
        <v>-0.53959999999999997</v>
      </c>
    </row>
    <row r="19" spans="1:6" x14ac:dyDescent="0.2">
      <c r="A19" s="200" t="s">
        <v>168</v>
      </c>
      <c r="B19" s="212">
        <f>AVERAGE(B14:B17)</f>
        <v>0.121875</v>
      </c>
    </row>
    <row r="21" spans="1:6" x14ac:dyDescent="0.2">
      <c r="A21" s="194" t="s">
        <v>5</v>
      </c>
      <c r="B21" s="194" t="s">
        <v>167</v>
      </c>
    </row>
    <row r="22" spans="1:6" x14ac:dyDescent="0.2">
      <c r="A22" s="195">
        <v>2013</v>
      </c>
      <c r="B22" s="196">
        <v>0.20860000000000001</v>
      </c>
    </row>
    <row r="23" spans="1:6" x14ac:dyDescent="0.2">
      <c r="A23" s="195">
        <v>2014</v>
      </c>
      <c r="B23" s="196">
        <v>0.17910000000000001</v>
      </c>
    </row>
    <row r="24" spans="1:6" x14ac:dyDescent="0.2">
      <c r="A24" s="195">
        <v>2015</v>
      </c>
      <c r="B24" s="196">
        <v>0.1633</v>
      </c>
    </row>
    <row r="25" spans="1:6" x14ac:dyDescent="0.2">
      <c r="A25" s="195">
        <v>2016</v>
      </c>
      <c r="B25" s="196">
        <v>0.1643</v>
      </c>
    </row>
    <row r="26" spans="1:6" ht="15.75" customHeight="1" x14ac:dyDescent="0.2">
      <c r="A26" s="195">
        <v>2017</v>
      </c>
      <c r="B26" s="196">
        <v>0.1399</v>
      </c>
      <c r="C26" s="108"/>
    </row>
    <row r="27" spans="1:6" ht="15.75" customHeight="1" x14ac:dyDescent="0.2">
      <c r="A27" s="200" t="s">
        <v>168</v>
      </c>
      <c r="B27" s="212">
        <f>AVERAGE(B22:B26)</f>
        <v>0.17104000000000003</v>
      </c>
      <c r="D27" s="306" t="s">
        <v>181</v>
      </c>
      <c r="E27" s="307"/>
      <c r="F27" s="308"/>
    </row>
    <row r="28" spans="1:6" ht="15.75" customHeight="1" x14ac:dyDescent="0.2">
      <c r="D28" s="205" t="s">
        <v>178</v>
      </c>
      <c r="E28" s="198"/>
      <c r="F28" s="213">
        <v>162.57</v>
      </c>
    </row>
    <row r="29" spans="1:6" ht="15.75" customHeight="1" x14ac:dyDescent="0.2">
      <c r="D29" s="205" t="s">
        <v>179</v>
      </c>
      <c r="E29" s="198"/>
      <c r="F29" s="206">
        <f>3774/14775</f>
        <v>0.25543147208121825</v>
      </c>
    </row>
    <row r="30" spans="1:6" ht="15.75" customHeight="1" x14ac:dyDescent="0.2">
      <c r="A30" s="194" t="s">
        <v>177</v>
      </c>
      <c r="B30" s="194" t="s">
        <v>167</v>
      </c>
      <c r="D30" s="205" t="s">
        <v>180</v>
      </c>
      <c r="E30" s="198"/>
      <c r="F30" s="214">
        <f>F29*F28</f>
        <v>41.525494416243646</v>
      </c>
    </row>
    <row r="31" spans="1:6" ht="15.75" customHeight="1" x14ac:dyDescent="0.2">
      <c r="A31" s="195">
        <v>2013</v>
      </c>
      <c r="B31" s="196">
        <v>0.14460000000000001</v>
      </c>
    </row>
    <row r="32" spans="1:6" ht="15.75" customHeight="1" x14ac:dyDescent="0.2">
      <c r="A32" s="195">
        <v>2014</v>
      </c>
      <c r="B32" s="196">
        <v>0.16850000000000001</v>
      </c>
    </row>
    <row r="33" spans="1:8" ht="15.75" customHeight="1" x14ac:dyDescent="0.2">
      <c r="A33" s="195">
        <v>2015</v>
      </c>
      <c r="B33" s="196">
        <v>0.19689999999999999</v>
      </c>
    </row>
    <row r="34" spans="1:8" ht="15.75" customHeight="1" x14ac:dyDescent="0.2">
      <c r="A34" s="195">
        <v>2016</v>
      </c>
      <c r="B34" s="196">
        <v>0.21360000000000001</v>
      </c>
    </row>
    <row r="35" spans="1:8" ht="15.75" customHeight="1" x14ac:dyDescent="0.2">
      <c r="A35" s="195">
        <v>2017</v>
      </c>
      <c r="B35" s="196">
        <v>0.2127</v>
      </c>
      <c r="C35" s="108"/>
    </row>
    <row r="36" spans="1:8" ht="15.75" customHeight="1" x14ac:dyDescent="0.2">
      <c r="A36" s="200" t="s">
        <v>168</v>
      </c>
      <c r="B36" s="212">
        <f>AVERAGE(B31:B35)</f>
        <v>0.18726000000000001</v>
      </c>
    </row>
    <row r="37" spans="1:8" ht="15.75" customHeight="1" x14ac:dyDescent="0.2"/>
    <row r="38" spans="1:8" ht="15.75" customHeight="1" x14ac:dyDescent="0.2"/>
    <row r="39" spans="1:8" ht="15.75" customHeight="1" x14ac:dyDescent="0.2"/>
    <row r="40" spans="1:8" ht="15.75" customHeight="1" x14ac:dyDescent="0.2"/>
    <row r="41" spans="1:8" ht="15.75" customHeight="1" x14ac:dyDescent="0.2">
      <c r="A41" s="199"/>
      <c r="C41" s="106"/>
      <c r="D41" s="106"/>
    </row>
    <row r="42" spans="1:8" ht="15.75" customHeight="1" x14ac:dyDescent="0.2">
      <c r="A42" s="107"/>
      <c r="C42" s="106"/>
      <c r="D42" s="106"/>
    </row>
    <row r="43" spans="1:8" ht="15.75" customHeight="1" x14ac:dyDescent="0.2">
      <c r="A43" s="106"/>
      <c r="C43" s="106"/>
      <c r="D43" s="106"/>
    </row>
    <row r="44" spans="1:8" ht="15.75" customHeight="1" x14ac:dyDescent="0.2"/>
    <row r="45" spans="1:8" ht="15.75" customHeight="1" x14ac:dyDescent="0.2">
      <c r="H45" s="111"/>
    </row>
    <row r="46" spans="1:8" ht="15.75" customHeight="1" x14ac:dyDescent="0.2"/>
    <row r="47" spans="1:8" ht="15.75" customHeight="1" x14ac:dyDescent="0.2"/>
    <row r="48" spans="1:8" ht="15.75" customHeight="1" x14ac:dyDescent="0.2"/>
    <row r="49" spans="1:1" ht="15.75" customHeight="1" x14ac:dyDescent="0.2"/>
    <row r="50" spans="1:1" ht="15.75" customHeight="1" x14ac:dyDescent="0.2">
      <c r="A50" s="110"/>
    </row>
    <row r="51" spans="1:1" ht="15.75" customHeight="1" x14ac:dyDescent="0.2">
      <c r="A51" s="106"/>
    </row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>
      <c r="A58" s="107"/>
    </row>
    <row r="59" spans="1:1" ht="15.75" customHeight="1" x14ac:dyDescent="0.2">
      <c r="A59" s="106"/>
    </row>
    <row r="60" spans="1:1" ht="15.75" customHeight="1" x14ac:dyDescent="0.2">
      <c r="A60" s="106"/>
    </row>
    <row r="61" spans="1:1" ht="15.75" customHeight="1" x14ac:dyDescent="0.2">
      <c r="A61" s="106"/>
    </row>
    <row r="62" spans="1:1" ht="15.75" customHeight="1" x14ac:dyDescent="0.2">
      <c r="A62" s="109"/>
    </row>
    <row r="63" spans="1:1" ht="15.75" customHeight="1" x14ac:dyDescent="0.2"/>
    <row r="64" spans="1:1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>
      <c r="A67" s="107"/>
    </row>
    <row r="68" spans="1:1" ht="15.75" customHeight="1" x14ac:dyDescent="0.2">
      <c r="A68" s="106"/>
    </row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3">
    <mergeCell ref="A2:B2"/>
    <mergeCell ref="D27:F27"/>
    <mergeCell ref="D5:G5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5"/>
  <sheetViews>
    <sheetView topLeftCell="I49" workbookViewId="0">
      <selection activeCell="T79" sqref="T79"/>
    </sheetView>
  </sheetViews>
  <sheetFormatPr baseColWidth="10" defaultColWidth="5.83203125" defaultRowHeight="11" x14ac:dyDescent="0.15"/>
  <cols>
    <col min="1" max="30" width="9.5" style="112" customWidth="1"/>
    <col min="31" max="16384" width="5.83203125" style="112"/>
  </cols>
  <sheetData>
    <row r="1" spans="1:3" x14ac:dyDescent="0.15">
      <c r="A1" s="137" t="s">
        <v>139</v>
      </c>
    </row>
    <row r="3" spans="1:3" x14ac:dyDescent="0.15">
      <c r="A3" s="112" t="s">
        <v>138</v>
      </c>
    </row>
    <row r="4" spans="1:3" x14ac:dyDescent="0.15">
      <c r="A4" s="112" t="s">
        <v>127</v>
      </c>
    </row>
    <row r="5" spans="1:3" x14ac:dyDescent="0.15">
      <c r="A5" s="112" t="s">
        <v>126</v>
      </c>
    </row>
    <row r="7" spans="1:3" x14ac:dyDescent="0.15">
      <c r="A7" s="137" t="s">
        <v>125</v>
      </c>
      <c r="B7" s="175">
        <v>2332019035</v>
      </c>
    </row>
    <row r="8" spans="1:3" x14ac:dyDescent="0.15">
      <c r="A8" s="174" t="s">
        <v>55</v>
      </c>
      <c r="B8" s="135" t="s">
        <v>90</v>
      </c>
      <c r="C8" s="134" t="s">
        <v>124</v>
      </c>
    </row>
    <row r="9" spans="1:3" x14ac:dyDescent="0.15">
      <c r="A9" s="173" t="s">
        <v>137</v>
      </c>
      <c r="B9" s="172">
        <v>26644643</v>
      </c>
      <c r="C9" s="171">
        <v>14</v>
      </c>
    </row>
    <row r="10" spans="1:3" x14ac:dyDescent="0.15">
      <c r="A10" s="169" t="s">
        <v>136</v>
      </c>
      <c r="B10" s="170">
        <v>168143003</v>
      </c>
      <c r="C10" s="167">
        <v>35</v>
      </c>
    </row>
    <row r="11" spans="1:3" x14ac:dyDescent="0.15">
      <c r="A11" s="169" t="s">
        <v>135</v>
      </c>
      <c r="B11" s="170">
        <v>255903516</v>
      </c>
      <c r="C11" s="167">
        <v>34</v>
      </c>
    </row>
    <row r="12" spans="1:3" x14ac:dyDescent="0.15">
      <c r="A12" s="169" t="s">
        <v>134</v>
      </c>
      <c r="B12" s="170">
        <v>253531750</v>
      </c>
      <c r="C12" s="167">
        <v>29</v>
      </c>
    </row>
    <row r="13" spans="1:3" x14ac:dyDescent="0.15">
      <c r="A13" s="169" t="s">
        <v>133</v>
      </c>
      <c r="B13" s="168">
        <v>1046289866</v>
      </c>
      <c r="C13" s="167">
        <v>128</v>
      </c>
    </row>
    <row r="14" spans="1:3" x14ac:dyDescent="0.15">
      <c r="A14" s="166" t="s">
        <v>132</v>
      </c>
      <c r="B14" s="165">
        <v>581506257</v>
      </c>
      <c r="C14" s="164">
        <v>52</v>
      </c>
    </row>
    <row r="16" spans="1:3" x14ac:dyDescent="0.15">
      <c r="A16" s="137" t="s">
        <v>131</v>
      </c>
    </row>
    <row r="17" spans="1:16" x14ac:dyDescent="0.15">
      <c r="A17" s="310" t="s">
        <v>55</v>
      </c>
      <c r="B17" s="310" t="s">
        <v>76</v>
      </c>
      <c r="C17" s="310" t="s">
        <v>76</v>
      </c>
      <c r="D17" s="310" t="s">
        <v>90</v>
      </c>
      <c r="E17" s="310" t="s">
        <v>76</v>
      </c>
      <c r="F17" s="310" t="s">
        <v>76</v>
      </c>
      <c r="G17" s="310" t="s">
        <v>76</v>
      </c>
      <c r="H17" s="310" t="s">
        <v>76</v>
      </c>
      <c r="I17" s="310" t="s">
        <v>114</v>
      </c>
      <c r="J17" s="310" t="s">
        <v>76</v>
      </c>
      <c r="K17" s="163" t="s">
        <v>113</v>
      </c>
      <c r="L17" s="311" t="s">
        <v>112</v>
      </c>
      <c r="M17" s="311" t="s">
        <v>76</v>
      </c>
      <c r="N17" s="310" t="s">
        <v>111</v>
      </c>
      <c r="O17" s="310" t="s">
        <v>76</v>
      </c>
      <c r="P17" s="310" t="s">
        <v>76</v>
      </c>
    </row>
    <row r="18" spans="1:16" x14ac:dyDescent="0.15">
      <c r="A18" s="157" t="s">
        <v>92</v>
      </c>
      <c r="B18" s="129">
        <v>39.65</v>
      </c>
      <c r="C18" s="155">
        <v>41418</v>
      </c>
      <c r="D18" s="157" t="s">
        <v>108</v>
      </c>
      <c r="E18" s="162">
        <v>76084517</v>
      </c>
      <c r="F18" s="161">
        <v>41866</v>
      </c>
      <c r="G18" s="160" t="s">
        <v>110</v>
      </c>
      <c r="H18" s="159">
        <v>1131552515</v>
      </c>
      <c r="I18" s="157" t="s">
        <v>109</v>
      </c>
      <c r="J18" s="158">
        <v>146</v>
      </c>
      <c r="K18" s="157" t="s">
        <v>109</v>
      </c>
      <c r="L18" s="128">
        <v>0.20567379999999999</v>
      </c>
      <c r="M18" s="155">
        <v>42685</v>
      </c>
      <c r="N18" s="157" t="s">
        <v>108</v>
      </c>
      <c r="O18" s="156">
        <v>1162977859.7723</v>
      </c>
      <c r="P18" s="155">
        <v>43322</v>
      </c>
    </row>
    <row r="19" spans="1:16" x14ac:dyDescent="0.15">
      <c r="A19" s="147" t="s">
        <v>93</v>
      </c>
      <c r="B19" s="154">
        <v>10.4214</v>
      </c>
      <c r="C19" s="145">
        <v>43063</v>
      </c>
      <c r="D19" s="147" t="s">
        <v>105</v>
      </c>
      <c r="E19" s="153">
        <v>669488</v>
      </c>
      <c r="F19" s="152">
        <v>41474</v>
      </c>
      <c r="G19" s="151" t="s">
        <v>107</v>
      </c>
      <c r="H19" s="150">
        <v>1173349493</v>
      </c>
      <c r="I19" s="147" t="s">
        <v>106</v>
      </c>
      <c r="J19" s="149">
        <v>144</v>
      </c>
      <c r="K19" s="147" t="s">
        <v>106</v>
      </c>
      <c r="L19" s="148">
        <v>-0.31321310000000002</v>
      </c>
      <c r="M19" s="145">
        <v>41866</v>
      </c>
      <c r="N19" s="147" t="s">
        <v>105</v>
      </c>
      <c r="O19" s="146">
        <v>46263080.161899999</v>
      </c>
      <c r="P19" s="145">
        <v>42335</v>
      </c>
    </row>
    <row r="20" spans="1:16" x14ac:dyDescent="0.15">
      <c r="A20" s="140" t="s">
        <v>100</v>
      </c>
      <c r="B20" s="115">
        <v>21.252208904109587</v>
      </c>
      <c r="C20" s="138" t="s">
        <v>76</v>
      </c>
      <c r="D20" s="140" t="s">
        <v>100</v>
      </c>
      <c r="E20" s="139">
        <v>7986366.5582191776</v>
      </c>
      <c r="F20" s="144" t="s">
        <v>76</v>
      </c>
      <c r="G20" s="144" t="s">
        <v>104</v>
      </c>
      <c r="H20" s="143">
        <v>2332019035</v>
      </c>
      <c r="I20" s="140" t="s">
        <v>103</v>
      </c>
      <c r="J20" s="142">
        <v>1</v>
      </c>
      <c r="K20" s="140" t="s">
        <v>102</v>
      </c>
      <c r="L20" s="141">
        <v>-0.24865751789976145</v>
      </c>
      <c r="M20" s="138" t="s">
        <v>101</v>
      </c>
      <c r="N20" s="140" t="s">
        <v>100</v>
      </c>
      <c r="O20" s="139">
        <v>154055407.90534493</v>
      </c>
      <c r="P20" s="138" t="s">
        <v>76</v>
      </c>
    </row>
    <row r="22" spans="1:16" x14ac:dyDescent="0.15">
      <c r="A22" s="137" t="s">
        <v>130</v>
      </c>
    </row>
    <row r="23" spans="1:16" x14ac:dyDescent="0.15">
      <c r="A23" s="136" t="s">
        <v>98</v>
      </c>
      <c r="B23" s="135" t="s">
        <v>97</v>
      </c>
      <c r="C23" s="135" t="s">
        <v>96</v>
      </c>
      <c r="D23" s="135" t="s">
        <v>95</v>
      </c>
      <c r="E23" s="135" t="s">
        <v>94</v>
      </c>
      <c r="F23" s="135" t="s">
        <v>93</v>
      </c>
      <c r="G23" s="135" t="s">
        <v>92</v>
      </c>
      <c r="H23" s="135" t="s">
        <v>91</v>
      </c>
      <c r="I23" s="135" t="s">
        <v>90</v>
      </c>
      <c r="J23" s="135" t="s">
        <v>89</v>
      </c>
      <c r="K23" s="135" t="s">
        <v>88</v>
      </c>
      <c r="L23" s="135" t="s">
        <v>87</v>
      </c>
      <c r="M23" s="135" t="s">
        <v>86</v>
      </c>
      <c r="N23" s="135" t="s">
        <v>85</v>
      </c>
      <c r="O23" s="134" t="s">
        <v>84</v>
      </c>
    </row>
    <row r="24" spans="1:16" x14ac:dyDescent="0.15">
      <c r="A24" s="133">
        <v>43420</v>
      </c>
      <c r="B24" s="129">
        <v>25.184999999999999</v>
      </c>
      <c r="C24" s="132">
        <v>0.435</v>
      </c>
      <c r="D24" s="128">
        <v>1.7575799999999999E-2</v>
      </c>
      <c r="E24" s="129">
        <v>24.69</v>
      </c>
      <c r="F24" s="129">
        <v>23.61</v>
      </c>
      <c r="G24" s="129">
        <v>25.5</v>
      </c>
      <c r="H24" s="131" t="s">
        <v>76</v>
      </c>
      <c r="I24" s="130">
        <v>7340225</v>
      </c>
      <c r="J24" s="129">
        <v>176552895.65540001</v>
      </c>
      <c r="K24" s="129">
        <v>24.9499</v>
      </c>
      <c r="L24" s="129">
        <v>0.495</v>
      </c>
      <c r="M24" s="129">
        <v>1.89</v>
      </c>
      <c r="N24" s="128">
        <v>-0.49259609999999998</v>
      </c>
      <c r="O24" s="127">
        <v>-0.5243044</v>
      </c>
    </row>
    <row r="25" spans="1:16" x14ac:dyDescent="0.15">
      <c r="A25" s="125">
        <v>43413</v>
      </c>
      <c r="B25" s="120">
        <v>24.75</v>
      </c>
      <c r="C25" s="124">
        <v>-1.54</v>
      </c>
      <c r="D25" s="119">
        <v>-5.8577400000000002E-2</v>
      </c>
      <c r="E25" s="120">
        <v>27.01</v>
      </c>
      <c r="F25" s="120">
        <v>23.92</v>
      </c>
      <c r="G25" s="120">
        <v>27.67</v>
      </c>
      <c r="H25" s="121" t="s">
        <v>76</v>
      </c>
      <c r="I25" s="122">
        <v>14466237</v>
      </c>
      <c r="J25" s="120">
        <v>371146776.35939997</v>
      </c>
      <c r="K25" s="120">
        <v>24.879799999999999</v>
      </c>
      <c r="L25" s="120">
        <v>-2.2599999999999998</v>
      </c>
      <c r="M25" s="120">
        <v>3.75</v>
      </c>
      <c r="N25" s="119">
        <v>0.29753499999999999</v>
      </c>
      <c r="O25" s="126">
        <v>0.27625830000000001</v>
      </c>
    </row>
    <row r="26" spans="1:16" x14ac:dyDescent="0.15">
      <c r="A26" s="125">
        <v>43406</v>
      </c>
      <c r="B26" s="120">
        <v>26.29</v>
      </c>
      <c r="C26" s="124">
        <v>0.2</v>
      </c>
      <c r="D26" s="119">
        <v>7.6658000000000004E-3</v>
      </c>
      <c r="E26" s="120">
        <v>26.41</v>
      </c>
      <c r="F26" s="120">
        <v>24.73</v>
      </c>
      <c r="G26" s="120">
        <v>27.27</v>
      </c>
      <c r="H26" s="121" t="s">
        <v>76</v>
      </c>
      <c r="I26" s="122">
        <v>11149015</v>
      </c>
      <c r="J26" s="120">
        <v>290808521.01340002</v>
      </c>
      <c r="K26" s="120">
        <v>26.3124</v>
      </c>
      <c r="L26" s="120">
        <v>-0.12</v>
      </c>
      <c r="M26" s="120">
        <v>2.54</v>
      </c>
      <c r="N26" s="119">
        <v>0.5725017</v>
      </c>
      <c r="O26" s="126">
        <v>0.52424919999999997</v>
      </c>
    </row>
    <row r="27" spans="1:16" x14ac:dyDescent="0.15">
      <c r="A27" s="125">
        <v>43399</v>
      </c>
      <c r="B27" s="120">
        <v>26.09</v>
      </c>
      <c r="C27" s="124">
        <v>-2.94</v>
      </c>
      <c r="D27" s="119">
        <v>-0.1012745</v>
      </c>
      <c r="E27" s="120">
        <v>29.09</v>
      </c>
      <c r="F27" s="120">
        <v>25.64</v>
      </c>
      <c r="G27" s="120">
        <v>29.35</v>
      </c>
      <c r="H27" s="121" t="s">
        <v>76</v>
      </c>
      <c r="I27" s="122">
        <v>7089986</v>
      </c>
      <c r="J27" s="120">
        <v>190788045.27829999</v>
      </c>
      <c r="K27" s="120">
        <v>26.110299999999999</v>
      </c>
      <c r="L27" s="120">
        <v>-3</v>
      </c>
      <c r="M27" s="120">
        <v>3.71</v>
      </c>
      <c r="N27" s="119">
        <v>0.34327049999999998</v>
      </c>
      <c r="O27" s="126">
        <v>0.21907889999999999</v>
      </c>
    </row>
    <row r="28" spans="1:16" x14ac:dyDescent="0.15">
      <c r="A28" s="125">
        <v>43392</v>
      </c>
      <c r="B28" s="120">
        <v>29.03</v>
      </c>
      <c r="C28" s="124">
        <v>-0.31</v>
      </c>
      <c r="D28" s="119">
        <v>-1.05658E-2</v>
      </c>
      <c r="E28" s="120">
        <v>29.19</v>
      </c>
      <c r="F28" s="120">
        <v>28.69</v>
      </c>
      <c r="G28" s="120">
        <v>30.61</v>
      </c>
      <c r="H28" s="121" t="s">
        <v>76</v>
      </c>
      <c r="I28" s="122">
        <v>5278152</v>
      </c>
      <c r="J28" s="120">
        <v>156501805.7701</v>
      </c>
      <c r="K28" s="120">
        <v>29.1432</v>
      </c>
      <c r="L28" s="120">
        <v>-0.16</v>
      </c>
      <c r="M28" s="120">
        <v>1.92</v>
      </c>
      <c r="N28" s="119">
        <v>-0.2290924</v>
      </c>
      <c r="O28" s="126">
        <v>-0.20933869999999999</v>
      </c>
    </row>
    <row r="29" spans="1:16" x14ac:dyDescent="0.15">
      <c r="A29" s="125">
        <v>43385</v>
      </c>
      <c r="B29" s="120">
        <v>29.34</v>
      </c>
      <c r="C29" s="124">
        <v>0.38</v>
      </c>
      <c r="D29" s="119">
        <v>1.3121499999999999E-2</v>
      </c>
      <c r="E29" s="120">
        <v>28.63</v>
      </c>
      <c r="F29" s="120">
        <v>28.25</v>
      </c>
      <c r="G29" s="120">
        <v>29.69</v>
      </c>
      <c r="H29" s="121" t="s">
        <v>76</v>
      </c>
      <c r="I29" s="122">
        <v>6846673</v>
      </c>
      <c r="J29" s="120">
        <v>197937862.44760001</v>
      </c>
      <c r="K29" s="120">
        <v>29.297499999999999</v>
      </c>
      <c r="L29" s="120">
        <v>0.71</v>
      </c>
      <c r="M29" s="120">
        <v>1.44</v>
      </c>
      <c r="N29" s="119">
        <v>-0.41370190000000001</v>
      </c>
      <c r="O29" s="126">
        <v>-0.42632540000000002</v>
      </c>
    </row>
    <row r="30" spans="1:16" x14ac:dyDescent="0.15">
      <c r="A30" s="125">
        <v>43378</v>
      </c>
      <c r="B30" s="120">
        <v>28.96</v>
      </c>
      <c r="C30" s="124">
        <v>-2.4700000000000002</v>
      </c>
      <c r="D30" s="119">
        <v>-7.8587299999999999E-2</v>
      </c>
      <c r="E30" s="120">
        <v>31.39</v>
      </c>
      <c r="F30" s="120">
        <v>28.16</v>
      </c>
      <c r="G30" s="120">
        <v>31.73</v>
      </c>
      <c r="H30" s="121" t="s">
        <v>76</v>
      </c>
      <c r="I30" s="122">
        <v>11677801</v>
      </c>
      <c r="J30" s="120">
        <v>345035104.99860001</v>
      </c>
      <c r="K30" s="120">
        <v>28.781199999999998</v>
      </c>
      <c r="L30" s="120">
        <v>-2.4300000000000002</v>
      </c>
      <c r="M30" s="120">
        <v>3.57</v>
      </c>
      <c r="N30" s="119">
        <v>-2.43623E-2</v>
      </c>
      <c r="O30" s="126">
        <v>-6.8132600000000001E-2</v>
      </c>
    </row>
    <row r="31" spans="1:16" x14ac:dyDescent="0.15">
      <c r="A31" s="125">
        <v>43371</v>
      </c>
      <c r="B31" s="120">
        <v>31.43</v>
      </c>
      <c r="C31" s="124">
        <v>1.33</v>
      </c>
      <c r="D31" s="119">
        <v>4.4186000000000003E-2</v>
      </c>
      <c r="E31" s="120">
        <v>30.3</v>
      </c>
      <c r="F31" s="120">
        <v>29.8</v>
      </c>
      <c r="G31" s="120">
        <v>32.31</v>
      </c>
      <c r="H31" s="121" t="s">
        <v>76</v>
      </c>
      <c r="I31" s="122">
        <v>11969403</v>
      </c>
      <c r="J31" s="120">
        <v>370262015.36440003</v>
      </c>
      <c r="K31" s="120">
        <v>31.563700000000001</v>
      </c>
      <c r="L31" s="120">
        <v>1.1299999999999999</v>
      </c>
      <c r="M31" s="120">
        <v>2.5099999999999998</v>
      </c>
      <c r="N31" s="119">
        <v>0.38606800000000002</v>
      </c>
      <c r="O31" s="126">
        <v>0.39144060000000003</v>
      </c>
    </row>
    <row r="32" spans="1:16" x14ac:dyDescent="0.15">
      <c r="A32" s="125">
        <v>43364</v>
      </c>
      <c r="B32" s="120">
        <v>30.1</v>
      </c>
      <c r="C32" s="124">
        <v>-1.87</v>
      </c>
      <c r="D32" s="119">
        <v>-5.8492299999999997E-2</v>
      </c>
      <c r="E32" s="120">
        <v>31.8</v>
      </c>
      <c r="F32" s="120">
        <v>29.69</v>
      </c>
      <c r="G32" s="120">
        <v>31.8</v>
      </c>
      <c r="H32" s="121" t="s">
        <v>76</v>
      </c>
      <c r="I32" s="122">
        <v>8635509</v>
      </c>
      <c r="J32" s="120">
        <v>266099766.75920001</v>
      </c>
      <c r="K32" s="120">
        <v>30.334499999999998</v>
      </c>
      <c r="L32" s="120">
        <v>-1.7</v>
      </c>
      <c r="M32" s="120">
        <v>2.11</v>
      </c>
      <c r="N32" s="119">
        <v>-7.5360999999999996E-3</v>
      </c>
      <c r="O32" s="126">
        <v>-3.3983100000000002E-2</v>
      </c>
    </row>
    <row r="33" spans="1:15" x14ac:dyDescent="0.15">
      <c r="A33" s="125">
        <v>43357</v>
      </c>
      <c r="B33" s="120">
        <v>31.97</v>
      </c>
      <c r="C33" s="124">
        <v>0.69</v>
      </c>
      <c r="D33" s="119">
        <v>2.20588E-2</v>
      </c>
      <c r="E33" s="120">
        <v>31.36</v>
      </c>
      <c r="F33" s="120">
        <v>30.6</v>
      </c>
      <c r="G33" s="120">
        <v>32.47</v>
      </c>
      <c r="H33" s="121" t="s">
        <v>76</v>
      </c>
      <c r="I33" s="122">
        <v>8701081</v>
      </c>
      <c r="J33" s="120">
        <v>275460777.51730001</v>
      </c>
      <c r="K33" s="120">
        <v>32.055599999999998</v>
      </c>
      <c r="L33" s="120">
        <v>0.61</v>
      </c>
      <c r="M33" s="120">
        <v>1.87</v>
      </c>
      <c r="N33" s="119">
        <v>7.6979900000000004E-2</v>
      </c>
      <c r="O33" s="126">
        <v>0.1225256</v>
      </c>
    </row>
    <row r="34" spans="1:15" x14ac:dyDescent="0.15">
      <c r="A34" s="125">
        <v>43350</v>
      </c>
      <c r="B34" s="120">
        <v>31.28</v>
      </c>
      <c r="C34" s="124">
        <v>1.96</v>
      </c>
      <c r="D34" s="119">
        <v>6.6848599999999994E-2</v>
      </c>
      <c r="E34" s="120">
        <v>29.21</v>
      </c>
      <c r="F34" s="120">
        <v>29.21</v>
      </c>
      <c r="G34" s="120">
        <v>31.58</v>
      </c>
      <c r="H34" s="121" t="s">
        <v>76</v>
      </c>
      <c r="I34" s="122">
        <v>8079149</v>
      </c>
      <c r="J34" s="120">
        <v>245393754.20660001</v>
      </c>
      <c r="K34" s="120">
        <v>31.2043</v>
      </c>
      <c r="L34" s="120">
        <v>2.0699999999999998</v>
      </c>
      <c r="M34" s="120">
        <v>2.37</v>
      </c>
      <c r="N34" s="119">
        <v>4.1794699999999997E-2</v>
      </c>
      <c r="O34" s="126">
        <v>0.11665739999999999</v>
      </c>
    </row>
    <row r="35" spans="1:15" x14ac:dyDescent="0.15">
      <c r="A35" s="125">
        <v>43343</v>
      </c>
      <c r="B35" s="120">
        <v>29.32</v>
      </c>
      <c r="C35" s="124">
        <v>1.68</v>
      </c>
      <c r="D35" s="119">
        <v>6.0781500000000002E-2</v>
      </c>
      <c r="E35" s="120">
        <v>27.69</v>
      </c>
      <c r="F35" s="120">
        <v>27.31</v>
      </c>
      <c r="G35" s="120">
        <v>29.45</v>
      </c>
      <c r="H35" s="121" t="s">
        <v>76</v>
      </c>
      <c r="I35" s="122">
        <v>7755030</v>
      </c>
      <c r="J35" s="120">
        <v>219757418.1462</v>
      </c>
      <c r="K35" s="120">
        <v>29.1632</v>
      </c>
      <c r="L35" s="120">
        <v>1.63</v>
      </c>
      <c r="M35" s="120">
        <v>2.14</v>
      </c>
      <c r="N35" s="119">
        <v>-0.105505</v>
      </c>
      <c r="O35" s="126">
        <v>-4.3924299999999999E-2</v>
      </c>
    </row>
    <row r="36" spans="1:15" x14ac:dyDescent="0.15">
      <c r="A36" s="125">
        <v>43336</v>
      </c>
      <c r="B36" s="120">
        <v>27.64</v>
      </c>
      <c r="C36" s="124">
        <v>1.76</v>
      </c>
      <c r="D36" s="119">
        <v>6.8006200000000003E-2</v>
      </c>
      <c r="E36" s="120">
        <v>25.88</v>
      </c>
      <c r="F36" s="120">
        <v>25.04</v>
      </c>
      <c r="G36" s="120">
        <v>27.82</v>
      </c>
      <c r="H36" s="121" t="s">
        <v>76</v>
      </c>
      <c r="I36" s="122">
        <v>8669730</v>
      </c>
      <c r="J36" s="120">
        <v>229853566.54269999</v>
      </c>
      <c r="K36" s="120">
        <v>27.553999999999998</v>
      </c>
      <c r="L36" s="120">
        <v>1.76</v>
      </c>
      <c r="M36" s="120">
        <v>2.78</v>
      </c>
      <c r="N36" s="119">
        <v>7.7166100000000001E-2</v>
      </c>
      <c r="O36" s="126">
        <v>0.118939</v>
      </c>
    </row>
    <row r="37" spans="1:15" x14ac:dyDescent="0.15">
      <c r="A37" s="125">
        <v>43329</v>
      </c>
      <c r="B37" s="120">
        <v>25.88</v>
      </c>
      <c r="C37" s="124">
        <v>0.88</v>
      </c>
      <c r="D37" s="119">
        <v>3.5200000000000002E-2</v>
      </c>
      <c r="E37" s="120">
        <v>24.8</v>
      </c>
      <c r="F37" s="120">
        <v>24.8</v>
      </c>
      <c r="G37" s="120">
        <v>26.04</v>
      </c>
      <c r="H37" s="121" t="s">
        <v>76</v>
      </c>
      <c r="I37" s="122">
        <v>8048647</v>
      </c>
      <c r="J37" s="120">
        <v>205421004.46740001</v>
      </c>
      <c r="K37" s="120">
        <v>25.6965</v>
      </c>
      <c r="L37" s="120">
        <v>1.08</v>
      </c>
      <c r="M37" s="120">
        <v>1.24</v>
      </c>
      <c r="N37" s="119">
        <v>-0.82729359999999996</v>
      </c>
      <c r="O37" s="126">
        <v>-0.82336640000000005</v>
      </c>
    </row>
    <row r="38" spans="1:15" x14ac:dyDescent="0.15">
      <c r="A38" s="125">
        <v>43322</v>
      </c>
      <c r="B38" s="120">
        <v>25</v>
      </c>
      <c r="C38" s="124">
        <v>3.87</v>
      </c>
      <c r="D38" s="119">
        <v>0.18315190000000001</v>
      </c>
      <c r="E38" s="120">
        <v>25.4</v>
      </c>
      <c r="F38" s="120">
        <v>23.07</v>
      </c>
      <c r="G38" s="120">
        <v>26.26</v>
      </c>
      <c r="H38" s="121" t="s">
        <v>76</v>
      </c>
      <c r="I38" s="122">
        <v>46603070</v>
      </c>
      <c r="J38" s="120">
        <v>1162977859.7723</v>
      </c>
      <c r="K38" s="120">
        <v>24.983899999999998</v>
      </c>
      <c r="L38" s="120">
        <v>-0.4</v>
      </c>
      <c r="M38" s="120">
        <v>3.19</v>
      </c>
      <c r="N38" s="119">
        <v>3.1635567999999998</v>
      </c>
      <c r="O38" s="126">
        <v>3.8928650999999999</v>
      </c>
    </row>
    <row r="39" spans="1:15" x14ac:dyDescent="0.15">
      <c r="A39" s="125">
        <v>43315</v>
      </c>
      <c r="B39" s="120">
        <v>21.13</v>
      </c>
      <c r="C39" s="124">
        <v>-0.51</v>
      </c>
      <c r="D39" s="119">
        <v>-2.3567500000000002E-2</v>
      </c>
      <c r="E39" s="120">
        <v>21.53</v>
      </c>
      <c r="F39" s="120">
        <v>21</v>
      </c>
      <c r="G39" s="120">
        <v>21.82</v>
      </c>
      <c r="H39" s="121" t="s">
        <v>76</v>
      </c>
      <c r="I39" s="122">
        <v>11193091</v>
      </c>
      <c r="J39" s="120">
        <v>237688520.3439</v>
      </c>
      <c r="K39" s="120">
        <v>21.243600000000001</v>
      </c>
      <c r="L39" s="120">
        <v>-0.4</v>
      </c>
      <c r="M39" s="120">
        <v>0.82</v>
      </c>
      <c r="N39" s="119">
        <v>0.64709620000000001</v>
      </c>
      <c r="O39" s="126">
        <v>0.58334600000000003</v>
      </c>
    </row>
    <row r="40" spans="1:15" x14ac:dyDescent="0.15">
      <c r="A40" s="125">
        <v>43308</v>
      </c>
      <c r="B40" s="120">
        <v>21.64</v>
      </c>
      <c r="C40" s="124">
        <v>-0.42</v>
      </c>
      <c r="D40" s="119">
        <v>-1.9039E-2</v>
      </c>
      <c r="E40" s="120">
        <v>22.06</v>
      </c>
      <c r="F40" s="120">
        <v>21.5</v>
      </c>
      <c r="G40" s="120">
        <v>22.702500000000001</v>
      </c>
      <c r="H40" s="121" t="s">
        <v>76</v>
      </c>
      <c r="I40" s="122">
        <v>6795651</v>
      </c>
      <c r="J40" s="120">
        <v>150117860.8396</v>
      </c>
      <c r="K40" s="120">
        <v>21.634699999999999</v>
      </c>
      <c r="L40" s="120">
        <v>-0.42</v>
      </c>
      <c r="M40" s="120">
        <v>1.2024999999999999</v>
      </c>
      <c r="N40" s="119">
        <v>-0.19221679999999999</v>
      </c>
      <c r="O40" s="126">
        <v>-0.20169319999999999</v>
      </c>
    </row>
    <row r="41" spans="1:15" x14ac:dyDescent="0.15">
      <c r="A41" s="125">
        <v>43301</v>
      </c>
      <c r="B41" s="120">
        <v>22.06</v>
      </c>
      <c r="C41" s="124">
        <v>0.24</v>
      </c>
      <c r="D41" s="119">
        <v>1.09991E-2</v>
      </c>
      <c r="E41" s="120">
        <v>21.8</v>
      </c>
      <c r="F41" s="120">
        <v>21.64</v>
      </c>
      <c r="G41" s="120">
        <v>23.06</v>
      </c>
      <c r="H41" s="121" t="s">
        <v>76</v>
      </c>
      <c r="I41" s="122">
        <v>8412716</v>
      </c>
      <c r="J41" s="120">
        <v>188045325.9788</v>
      </c>
      <c r="K41" s="120">
        <v>22.145900000000001</v>
      </c>
      <c r="L41" s="120">
        <v>0.26</v>
      </c>
      <c r="M41" s="120">
        <v>1.42</v>
      </c>
      <c r="N41" s="119">
        <v>-4.6660199999999999E-2</v>
      </c>
      <c r="O41" s="126">
        <v>-9.1485000000000004E-3</v>
      </c>
    </row>
    <row r="42" spans="1:15" x14ac:dyDescent="0.15">
      <c r="A42" s="125">
        <v>43294</v>
      </c>
      <c r="B42" s="120">
        <v>21.82</v>
      </c>
      <c r="C42" s="124">
        <v>-0.55000000000000004</v>
      </c>
      <c r="D42" s="119">
        <v>-2.4586500000000001E-2</v>
      </c>
      <c r="E42" s="120">
        <v>21.85</v>
      </c>
      <c r="F42" s="120">
        <v>20.77</v>
      </c>
      <c r="G42" s="120">
        <v>22.29</v>
      </c>
      <c r="H42" s="121" t="s">
        <v>76</v>
      </c>
      <c r="I42" s="122">
        <v>8824467</v>
      </c>
      <c r="J42" s="120">
        <v>189781536.40200001</v>
      </c>
      <c r="K42" s="120">
        <v>21.773</v>
      </c>
      <c r="L42" s="120">
        <v>-0.03</v>
      </c>
      <c r="M42" s="120">
        <v>1.52</v>
      </c>
      <c r="N42" s="119">
        <v>0.65314229999999995</v>
      </c>
      <c r="O42" s="126">
        <v>0.60280579999999995</v>
      </c>
    </row>
    <row r="43" spans="1:15" x14ac:dyDescent="0.15">
      <c r="A43" s="125">
        <v>43287</v>
      </c>
      <c r="B43" s="120">
        <v>22.37</v>
      </c>
      <c r="C43" s="124">
        <v>0.55000000000000004</v>
      </c>
      <c r="D43" s="119">
        <v>2.5206200000000002E-2</v>
      </c>
      <c r="E43" s="120">
        <v>21.78</v>
      </c>
      <c r="F43" s="120">
        <v>21.55</v>
      </c>
      <c r="G43" s="120">
        <v>22.74</v>
      </c>
      <c r="H43" s="121" t="s">
        <v>76</v>
      </c>
      <c r="I43" s="122">
        <v>5337996</v>
      </c>
      <c r="J43" s="120">
        <v>118405823.87090001</v>
      </c>
      <c r="K43" s="120">
        <v>22.369199999999999</v>
      </c>
      <c r="L43" s="120">
        <v>0.59</v>
      </c>
      <c r="M43" s="120">
        <v>1.19</v>
      </c>
      <c r="N43" s="119">
        <v>-0.32009840000000001</v>
      </c>
      <c r="O43" s="126">
        <v>-0.31325140000000001</v>
      </c>
    </row>
    <row r="44" spans="1:15" x14ac:dyDescent="0.15">
      <c r="A44" s="125">
        <v>43280</v>
      </c>
      <c r="B44" s="120">
        <v>21.82</v>
      </c>
      <c r="C44" s="124">
        <v>-1.02</v>
      </c>
      <c r="D44" s="119">
        <v>-4.4658499999999997E-2</v>
      </c>
      <c r="E44" s="120">
        <v>22.75</v>
      </c>
      <c r="F44" s="120">
        <v>21.29</v>
      </c>
      <c r="G44" s="120">
        <v>22.82</v>
      </c>
      <c r="H44" s="121" t="s">
        <v>76</v>
      </c>
      <c r="I44" s="122">
        <v>7851130</v>
      </c>
      <c r="J44" s="120">
        <v>172415084.93900001</v>
      </c>
      <c r="K44" s="120">
        <v>21.697299999999998</v>
      </c>
      <c r="L44" s="120">
        <v>-0.93</v>
      </c>
      <c r="M44" s="120">
        <v>1.53</v>
      </c>
      <c r="N44" s="119">
        <v>-0.41295710000000002</v>
      </c>
      <c r="O44" s="126">
        <v>-0.41689739999999997</v>
      </c>
    </row>
    <row r="45" spans="1:15" x14ac:dyDescent="0.15">
      <c r="A45" s="125">
        <v>43273</v>
      </c>
      <c r="B45" s="120">
        <v>22.84</v>
      </c>
      <c r="C45" s="124">
        <v>1.81</v>
      </c>
      <c r="D45" s="119">
        <v>8.6067500000000005E-2</v>
      </c>
      <c r="E45" s="120">
        <v>21.05</v>
      </c>
      <c r="F45" s="120">
        <v>21.05</v>
      </c>
      <c r="G45" s="120">
        <v>22.96</v>
      </c>
      <c r="H45" s="121" t="s">
        <v>76</v>
      </c>
      <c r="I45" s="122">
        <v>13374031</v>
      </c>
      <c r="J45" s="120">
        <v>295685667.89289999</v>
      </c>
      <c r="K45" s="120">
        <v>22.807300000000001</v>
      </c>
      <c r="L45" s="120">
        <v>1.79</v>
      </c>
      <c r="M45" s="120">
        <v>1.91</v>
      </c>
      <c r="N45" s="119">
        <v>-0.11950470000000001</v>
      </c>
      <c r="O45" s="126">
        <v>-6.9527900000000004E-2</v>
      </c>
    </row>
    <row r="46" spans="1:15" x14ac:dyDescent="0.15">
      <c r="A46" s="125">
        <v>43266</v>
      </c>
      <c r="B46" s="120">
        <v>21.03</v>
      </c>
      <c r="C46" s="124">
        <v>0.21</v>
      </c>
      <c r="D46" s="119">
        <v>1.00865E-2</v>
      </c>
      <c r="E46" s="120">
        <v>20.84</v>
      </c>
      <c r="F46" s="120">
        <v>19.55</v>
      </c>
      <c r="G46" s="120">
        <v>21.35</v>
      </c>
      <c r="H46" s="121" t="s">
        <v>76</v>
      </c>
      <c r="I46" s="122">
        <v>15189213</v>
      </c>
      <c r="J46" s="120">
        <v>317780247.7529</v>
      </c>
      <c r="K46" s="120">
        <v>20.986499999999999</v>
      </c>
      <c r="L46" s="120">
        <v>0.19</v>
      </c>
      <c r="M46" s="120">
        <v>1.8</v>
      </c>
      <c r="N46" s="119">
        <v>-1.7729499999999999E-2</v>
      </c>
      <c r="O46" s="126">
        <v>3.0058499999999998E-2</v>
      </c>
    </row>
    <row r="47" spans="1:15" x14ac:dyDescent="0.15">
      <c r="A47" s="125">
        <v>43259</v>
      </c>
      <c r="B47" s="120">
        <v>20.82</v>
      </c>
      <c r="C47" s="124">
        <v>2.78</v>
      </c>
      <c r="D47" s="119">
        <v>0.15410199999999999</v>
      </c>
      <c r="E47" s="120">
        <v>18.05</v>
      </c>
      <c r="F47" s="120">
        <v>18.03</v>
      </c>
      <c r="G47" s="120">
        <v>21.175000000000001</v>
      </c>
      <c r="H47" s="121" t="s">
        <v>76</v>
      </c>
      <c r="I47" s="122">
        <v>15463371</v>
      </c>
      <c r="J47" s="120">
        <v>308507001.55659997</v>
      </c>
      <c r="K47" s="120">
        <v>20.6523</v>
      </c>
      <c r="L47" s="120">
        <v>2.77</v>
      </c>
      <c r="M47" s="120">
        <v>3.145</v>
      </c>
      <c r="N47" s="119">
        <v>1.7552999</v>
      </c>
      <c r="O47" s="126">
        <v>2.0834761999999998</v>
      </c>
    </row>
    <row r="48" spans="1:15" x14ac:dyDescent="0.15">
      <c r="A48" s="125">
        <v>43252</v>
      </c>
      <c r="B48" s="120">
        <v>18.04</v>
      </c>
      <c r="C48" s="124">
        <v>0.22</v>
      </c>
      <c r="D48" s="119">
        <v>1.2345699999999999E-2</v>
      </c>
      <c r="E48" s="120">
        <v>17.72</v>
      </c>
      <c r="F48" s="120">
        <v>17.52</v>
      </c>
      <c r="G48" s="120">
        <v>18.2</v>
      </c>
      <c r="H48" s="121" t="s">
        <v>76</v>
      </c>
      <c r="I48" s="122">
        <v>5612228</v>
      </c>
      <c r="J48" s="120">
        <v>100051690.42739999</v>
      </c>
      <c r="K48" s="120">
        <v>18.065799999999999</v>
      </c>
      <c r="L48" s="120">
        <v>0.32</v>
      </c>
      <c r="M48" s="120">
        <v>0.68</v>
      </c>
      <c r="N48" s="119">
        <v>-0.26678679999999999</v>
      </c>
      <c r="O48" s="126">
        <v>-0.25008320000000001</v>
      </c>
    </row>
    <row r="49" spans="1:15" x14ac:dyDescent="0.15">
      <c r="A49" s="125">
        <v>43245</v>
      </c>
      <c r="B49" s="120">
        <v>17.82</v>
      </c>
      <c r="C49" s="124">
        <v>0.85</v>
      </c>
      <c r="D49" s="119">
        <v>5.0088399999999998E-2</v>
      </c>
      <c r="E49" s="120">
        <v>16.97</v>
      </c>
      <c r="F49" s="120">
        <v>16.97</v>
      </c>
      <c r="G49" s="120">
        <v>18.03</v>
      </c>
      <c r="H49" s="121" t="s">
        <v>76</v>
      </c>
      <c r="I49" s="122">
        <v>7654292</v>
      </c>
      <c r="J49" s="120">
        <v>133417060.45370001</v>
      </c>
      <c r="K49" s="120">
        <v>17.831199999999999</v>
      </c>
      <c r="L49" s="120">
        <v>0.85</v>
      </c>
      <c r="M49" s="120">
        <v>1.06</v>
      </c>
      <c r="N49" s="119">
        <v>-0.16073779999999999</v>
      </c>
      <c r="O49" s="126">
        <v>-0.12229760000000001</v>
      </c>
    </row>
    <row r="50" spans="1:15" x14ac:dyDescent="0.15">
      <c r="A50" s="125">
        <v>43238</v>
      </c>
      <c r="B50" s="120">
        <v>16.97</v>
      </c>
      <c r="C50" s="124">
        <v>-0.11</v>
      </c>
      <c r="D50" s="119">
        <v>-6.4403000000000004E-3</v>
      </c>
      <c r="E50" s="120">
        <v>17.05</v>
      </c>
      <c r="F50" s="120">
        <v>15.94</v>
      </c>
      <c r="G50" s="120">
        <v>17.3</v>
      </c>
      <c r="H50" s="121" t="s">
        <v>76</v>
      </c>
      <c r="I50" s="122">
        <v>9120263</v>
      </c>
      <c r="J50" s="120">
        <v>152007181.26159999</v>
      </c>
      <c r="K50" s="120">
        <v>16.943200000000001</v>
      </c>
      <c r="L50" s="120">
        <v>-0.08</v>
      </c>
      <c r="M50" s="120">
        <v>1.36</v>
      </c>
      <c r="N50" s="119">
        <v>-0.44718089999999999</v>
      </c>
      <c r="O50" s="126">
        <v>-0.45552140000000002</v>
      </c>
    </row>
    <row r="51" spans="1:15" x14ac:dyDescent="0.15">
      <c r="A51" s="125">
        <v>43231</v>
      </c>
      <c r="B51" s="120">
        <v>17.079999999999998</v>
      </c>
      <c r="C51" s="124">
        <v>0.99</v>
      </c>
      <c r="D51" s="119">
        <v>6.1528899999999997E-2</v>
      </c>
      <c r="E51" s="120">
        <v>16.09</v>
      </c>
      <c r="F51" s="120">
        <v>15.75</v>
      </c>
      <c r="G51" s="120">
        <v>18.5</v>
      </c>
      <c r="H51" s="121" t="s">
        <v>76</v>
      </c>
      <c r="I51" s="122">
        <v>16497736</v>
      </c>
      <c r="J51" s="120">
        <v>279179339.4131</v>
      </c>
      <c r="K51" s="120">
        <v>16.9114</v>
      </c>
      <c r="L51" s="120">
        <v>0.99</v>
      </c>
      <c r="M51" s="120">
        <v>2.75</v>
      </c>
      <c r="N51" s="119">
        <v>0.18312929999999999</v>
      </c>
      <c r="O51" s="126">
        <v>0.25627450000000002</v>
      </c>
    </row>
    <row r="52" spans="1:15" x14ac:dyDescent="0.15">
      <c r="A52" s="125">
        <v>43224</v>
      </c>
      <c r="B52" s="120">
        <v>16.09</v>
      </c>
      <c r="C52" s="124">
        <v>0.99</v>
      </c>
      <c r="D52" s="119">
        <v>6.5562899999999993E-2</v>
      </c>
      <c r="E52" s="120">
        <v>15.19</v>
      </c>
      <c r="F52" s="120">
        <v>14.69</v>
      </c>
      <c r="G52" s="120">
        <v>16.7408</v>
      </c>
      <c r="H52" s="121" t="s">
        <v>76</v>
      </c>
      <c r="I52" s="122">
        <v>13944153</v>
      </c>
      <c r="J52" s="120">
        <v>222227979.80880001</v>
      </c>
      <c r="K52" s="120">
        <v>16.148800000000001</v>
      </c>
      <c r="L52" s="120">
        <v>0.9</v>
      </c>
      <c r="M52" s="120">
        <v>2.0508000000000002</v>
      </c>
      <c r="N52" s="119">
        <v>1.0774566999999999</v>
      </c>
      <c r="O52" s="126">
        <v>1.1903626</v>
      </c>
    </row>
    <row r="53" spans="1:15" x14ac:dyDescent="0.15">
      <c r="A53" s="125">
        <v>43217</v>
      </c>
      <c r="B53" s="120">
        <v>15.1</v>
      </c>
      <c r="C53" s="124">
        <v>-0.31</v>
      </c>
      <c r="D53" s="119">
        <v>-2.0116800000000001E-2</v>
      </c>
      <c r="E53" s="120">
        <v>15.44</v>
      </c>
      <c r="F53" s="120">
        <v>14.83</v>
      </c>
      <c r="G53" s="120">
        <v>15.47</v>
      </c>
      <c r="H53" s="121" t="s">
        <v>76</v>
      </c>
      <c r="I53" s="122">
        <v>6712127</v>
      </c>
      <c r="J53" s="120">
        <v>101457165.27869999</v>
      </c>
      <c r="K53" s="120">
        <v>15.059699999999999</v>
      </c>
      <c r="L53" s="120">
        <v>-0.34</v>
      </c>
      <c r="M53" s="120">
        <v>0.64</v>
      </c>
      <c r="N53" s="119">
        <v>0.1040997</v>
      </c>
      <c r="O53" s="126">
        <v>5.0156899999999997E-2</v>
      </c>
    </row>
    <row r="54" spans="1:15" x14ac:dyDescent="0.15">
      <c r="A54" s="125">
        <v>43210</v>
      </c>
      <c r="B54" s="120">
        <v>15.41</v>
      </c>
      <c r="C54" s="124">
        <v>-0.45</v>
      </c>
      <c r="D54" s="119">
        <v>-2.8373300000000001E-2</v>
      </c>
      <c r="E54" s="120">
        <v>15.94</v>
      </c>
      <c r="F54" s="120">
        <v>15.27</v>
      </c>
      <c r="G54" s="120">
        <v>16.350000000000001</v>
      </c>
      <c r="H54" s="121" t="s">
        <v>76</v>
      </c>
      <c r="I54" s="122">
        <v>6079276</v>
      </c>
      <c r="J54" s="120">
        <v>96611431.192599997</v>
      </c>
      <c r="K54" s="120">
        <v>15.4213</v>
      </c>
      <c r="L54" s="120">
        <v>-0.53</v>
      </c>
      <c r="M54" s="120">
        <v>1.08</v>
      </c>
      <c r="N54" s="119">
        <v>-0.2271888</v>
      </c>
      <c r="O54" s="126">
        <v>-0.21442249999999999</v>
      </c>
    </row>
    <row r="55" spans="1:15" x14ac:dyDescent="0.15">
      <c r="A55" s="125">
        <v>43203</v>
      </c>
      <c r="B55" s="120">
        <v>15.86</v>
      </c>
      <c r="C55" s="124">
        <v>0.26</v>
      </c>
      <c r="D55" s="119">
        <v>1.66667E-2</v>
      </c>
      <c r="E55" s="120">
        <v>15.61</v>
      </c>
      <c r="F55" s="120">
        <v>15.24</v>
      </c>
      <c r="G55" s="120">
        <v>16.100000000000001</v>
      </c>
      <c r="H55" s="121" t="s">
        <v>76</v>
      </c>
      <c r="I55" s="122">
        <v>7866444</v>
      </c>
      <c r="J55" s="120">
        <v>122981413.47589999</v>
      </c>
      <c r="K55" s="120">
        <v>15.8279</v>
      </c>
      <c r="L55" s="120">
        <v>0.25</v>
      </c>
      <c r="M55" s="120">
        <v>0.86</v>
      </c>
      <c r="N55" s="119">
        <v>-2.4281899999999999E-2</v>
      </c>
      <c r="O55" s="126">
        <v>2.0368500000000001E-2</v>
      </c>
    </row>
    <row r="56" spans="1:15" x14ac:dyDescent="0.15">
      <c r="A56" s="125">
        <v>43196</v>
      </c>
      <c r="B56" s="120">
        <v>15.6</v>
      </c>
      <c r="C56" s="124">
        <v>0.77</v>
      </c>
      <c r="D56" s="119">
        <v>5.1921799999999997E-2</v>
      </c>
      <c r="E56" s="120">
        <v>14.79</v>
      </c>
      <c r="F56" s="120">
        <v>13.87</v>
      </c>
      <c r="G56" s="120">
        <v>16.260000000000002</v>
      </c>
      <c r="H56" s="121" t="s">
        <v>76</v>
      </c>
      <c r="I56" s="122">
        <v>8062210</v>
      </c>
      <c r="J56" s="120">
        <v>120526471.7053</v>
      </c>
      <c r="K56" s="120">
        <v>15.709199999999999</v>
      </c>
      <c r="L56" s="120">
        <v>0.81</v>
      </c>
      <c r="M56" s="120">
        <v>2.39</v>
      </c>
      <c r="N56" s="119">
        <v>0.46398539999999999</v>
      </c>
      <c r="O56" s="126">
        <v>0.50876250000000001</v>
      </c>
    </row>
    <row r="57" spans="1:15" x14ac:dyDescent="0.15">
      <c r="A57" s="125">
        <v>43189</v>
      </c>
      <c r="B57" s="120">
        <v>14.83</v>
      </c>
      <c r="C57" s="124">
        <v>0.53</v>
      </c>
      <c r="D57" s="119">
        <v>3.7062900000000003E-2</v>
      </c>
      <c r="E57" s="120">
        <v>14.46</v>
      </c>
      <c r="F57" s="120">
        <v>14.06</v>
      </c>
      <c r="G57" s="120">
        <v>15.015000000000001</v>
      </c>
      <c r="H57" s="121" t="s">
        <v>76</v>
      </c>
      <c r="I57" s="122">
        <v>5507029</v>
      </c>
      <c r="J57" s="120">
        <v>79884321.240899995</v>
      </c>
      <c r="K57" s="120">
        <v>14.8775</v>
      </c>
      <c r="L57" s="120">
        <v>0.37</v>
      </c>
      <c r="M57" s="120">
        <v>0.95499999999999996</v>
      </c>
      <c r="N57" s="119">
        <v>-6.2186199999999997E-2</v>
      </c>
      <c r="O57" s="126">
        <v>-5.0520200000000001E-2</v>
      </c>
    </row>
    <row r="58" spans="1:15" x14ac:dyDescent="0.15">
      <c r="A58" s="125">
        <v>43182</v>
      </c>
      <c r="B58" s="120">
        <v>14.3</v>
      </c>
      <c r="C58" s="124">
        <v>-0.33</v>
      </c>
      <c r="D58" s="119">
        <v>-2.2556400000000001E-2</v>
      </c>
      <c r="E58" s="120">
        <v>14.7</v>
      </c>
      <c r="F58" s="120">
        <v>13.94</v>
      </c>
      <c r="G58" s="120">
        <v>14.7</v>
      </c>
      <c r="H58" s="121" t="s">
        <v>76</v>
      </c>
      <c r="I58" s="122">
        <v>5872199</v>
      </c>
      <c r="J58" s="120">
        <v>84134833.398100004</v>
      </c>
      <c r="K58" s="120">
        <v>14.361700000000001</v>
      </c>
      <c r="L58" s="120">
        <v>-0.4</v>
      </c>
      <c r="M58" s="120">
        <v>0.76</v>
      </c>
      <c r="N58" s="119">
        <v>-0.16270580000000001</v>
      </c>
      <c r="O58" s="126">
        <v>-0.17833360000000001</v>
      </c>
    </row>
    <row r="59" spans="1:15" x14ac:dyDescent="0.15">
      <c r="A59" s="125">
        <v>43175</v>
      </c>
      <c r="B59" s="120">
        <v>14.63</v>
      </c>
      <c r="C59" s="124">
        <v>7.0000000000000007E-2</v>
      </c>
      <c r="D59" s="119">
        <v>4.8076999999999998E-3</v>
      </c>
      <c r="E59" s="120">
        <v>14.55</v>
      </c>
      <c r="F59" s="120">
        <v>14.09</v>
      </c>
      <c r="G59" s="120">
        <v>14.86</v>
      </c>
      <c r="H59" s="121" t="s">
        <v>76</v>
      </c>
      <c r="I59" s="122">
        <v>7013304</v>
      </c>
      <c r="J59" s="120">
        <v>102395372.39830001</v>
      </c>
      <c r="K59" s="120">
        <v>14.6493</v>
      </c>
      <c r="L59" s="120">
        <v>0.08</v>
      </c>
      <c r="M59" s="120">
        <v>0.77</v>
      </c>
      <c r="N59" s="119">
        <v>-0.29684310000000003</v>
      </c>
      <c r="O59" s="126">
        <v>-0.29731109999999999</v>
      </c>
    </row>
    <row r="60" spans="1:15" x14ac:dyDescent="0.15">
      <c r="A60" s="125">
        <v>43168</v>
      </c>
      <c r="B60" s="120">
        <v>14.56</v>
      </c>
      <c r="C60" s="124">
        <v>-0.1</v>
      </c>
      <c r="D60" s="119">
        <v>-6.8212999999999998E-3</v>
      </c>
      <c r="E60" s="120">
        <v>14.61</v>
      </c>
      <c r="F60" s="120">
        <v>14.24</v>
      </c>
      <c r="G60" s="120">
        <v>15.42</v>
      </c>
      <c r="H60" s="121" t="s">
        <v>76</v>
      </c>
      <c r="I60" s="122">
        <v>9974024</v>
      </c>
      <c r="J60" s="120">
        <v>145719359.24810001</v>
      </c>
      <c r="K60" s="120">
        <v>14.595700000000001</v>
      </c>
      <c r="L60" s="120">
        <v>-0.05</v>
      </c>
      <c r="M60" s="120">
        <v>1.18</v>
      </c>
      <c r="N60" s="119">
        <v>-0.52753159999999999</v>
      </c>
      <c r="O60" s="126">
        <v>-0.53934689999999996</v>
      </c>
    </row>
    <row r="61" spans="1:15" x14ac:dyDescent="0.15">
      <c r="A61" s="125">
        <v>43161</v>
      </c>
      <c r="B61" s="120">
        <v>14.66</v>
      </c>
      <c r="C61" s="124">
        <v>-0.8</v>
      </c>
      <c r="D61" s="119">
        <v>-5.1746399999999998E-2</v>
      </c>
      <c r="E61" s="120">
        <v>15.45</v>
      </c>
      <c r="F61" s="120">
        <v>14.12</v>
      </c>
      <c r="G61" s="120">
        <v>16.91</v>
      </c>
      <c r="H61" s="121" t="s">
        <v>76</v>
      </c>
      <c r="I61" s="122">
        <v>21110457</v>
      </c>
      <c r="J61" s="120">
        <v>316332073.12309998</v>
      </c>
      <c r="K61" s="120">
        <v>14.5472</v>
      </c>
      <c r="L61" s="120">
        <v>-0.79</v>
      </c>
      <c r="M61" s="120">
        <v>2.79</v>
      </c>
      <c r="N61" s="119">
        <v>1.1746969</v>
      </c>
      <c r="O61" s="126">
        <v>1.123896</v>
      </c>
    </row>
    <row r="62" spans="1:15" x14ac:dyDescent="0.15">
      <c r="A62" s="125">
        <v>43154</v>
      </c>
      <c r="B62" s="120">
        <v>15.46</v>
      </c>
      <c r="C62" s="124">
        <v>-0.23</v>
      </c>
      <c r="D62" s="119">
        <v>-1.4659E-2</v>
      </c>
      <c r="E62" s="120">
        <v>15.62</v>
      </c>
      <c r="F62" s="120">
        <v>15.03</v>
      </c>
      <c r="G62" s="120">
        <v>15.72</v>
      </c>
      <c r="H62" s="121" t="s">
        <v>76</v>
      </c>
      <c r="I62" s="122">
        <v>9707310</v>
      </c>
      <c r="J62" s="120">
        <v>148939530.0478</v>
      </c>
      <c r="K62" s="120">
        <v>15.3627</v>
      </c>
      <c r="L62" s="120">
        <v>-0.16</v>
      </c>
      <c r="M62" s="120">
        <v>0.69</v>
      </c>
      <c r="N62" s="119">
        <v>0.48167959999999999</v>
      </c>
      <c r="O62" s="126">
        <v>0.4438513</v>
      </c>
    </row>
    <row r="63" spans="1:15" x14ac:dyDescent="0.15">
      <c r="A63" s="125">
        <v>43147</v>
      </c>
      <c r="B63" s="120">
        <v>15.69</v>
      </c>
      <c r="C63" s="124">
        <v>0.24</v>
      </c>
      <c r="D63" s="119">
        <v>1.5533999999999999E-2</v>
      </c>
      <c r="E63" s="120">
        <v>15.5</v>
      </c>
      <c r="F63" s="120">
        <v>15.32</v>
      </c>
      <c r="G63" s="120">
        <v>16</v>
      </c>
      <c r="H63" s="121" t="s">
        <v>76</v>
      </c>
      <c r="I63" s="122">
        <v>6551558</v>
      </c>
      <c r="J63" s="120">
        <v>103154340.708</v>
      </c>
      <c r="K63" s="120">
        <v>15.757199999999999</v>
      </c>
      <c r="L63" s="120">
        <v>0.19</v>
      </c>
      <c r="M63" s="120">
        <v>0.68</v>
      </c>
      <c r="N63" s="119">
        <v>-0.36745919999999999</v>
      </c>
      <c r="O63" s="126">
        <v>-0.3404546</v>
      </c>
    </row>
    <row r="64" spans="1:15" x14ac:dyDescent="0.15">
      <c r="A64" s="125">
        <v>43140</v>
      </c>
      <c r="B64" s="120">
        <v>15.45</v>
      </c>
      <c r="C64" s="124">
        <v>0.35</v>
      </c>
      <c r="D64" s="119">
        <v>2.3178799999999999E-2</v>
      </c>
      <c r="E64" s="120">
        <v>14.95</v>
      </c>
      <c r="F64" s="120">
        <v>14.48</v>
      </c>
      <c r="G64" s="120">
        <v>15.6</v>
      </c>
      <c r="H64" s="121" t="s">
        <v>76</v>
      </c>
      <c r="I64" s="122">
        <v>10357527</v>
      </c>
      <c r="J64" s="120">
        <v>156402172.7225</v>
      </c>
      <c r="K64" s="120">
        <v>15.2723</v>
      </c>
      <c r="L64" s="120">
        <v>0.5</v>
      </c>
      <c r="M64" s="120">
        <v>1.1200000000000001</v>
      </c>
      <c r="N64" s="119">
        <v>-6.1687100000000002E-2</v>
      </c>
      <c r="O64" s="126">
        <v>-6.1118400000000003E-2</v>
      </c>
    </row>
    <row r="65" spans="1:15" x14ac:dyDescent="0.15">
      <c r="A65" s="125">
        <v>43133</v>
      </c>
      <c r="B65" s="120">
        <v>15.1</v>
      </c>
      <c r="C65" s="124">
        <v>0.45</v>
      </c>
      <c r="D65" s="119">
        <v>3.07167E-2</v>
      </c>
      <c r="E65" s="120">
        <v>14.57</v>
      </c>
      <c r="F65" s="120">
        <v>14.45</v>
      </c>
      <c r="G65" s="120">
        <v>16</v>
      </c>
      <c r="H65" s="121" t="s">
        <v>76</v>
      </c>
      <c r="I65" s="122">
        <v>11038458</v>
      </c>
      <c r="J65" s="120">
        <v>166583495.81709999</v>
      </c>
      <c r="K65" s="120">
        <v>14.9964</v>
      </c>
      <c r="L65" s="120">
        <v>0.53</v>
      </c>
      <c r="M65" s="120">
        <v>1.55</v>
      </c>
      <c r="N65" s="119">
        <v>0.79989189999999999</v>
      </c>
      <c r="O65" s="126">
        <v>0.88734729999999995</v>
      </c>
    </row>
    <row r="66" spans="1:15" x14ac:dyDescent="0.15">
      <c r="A66" s="125">
        <v>43126</v>
      </c>
      <c r="B66" s="120">
        <v>14.65</v>
      </c>
      <c r="C66" s="124">
        <v>0.89</v>
      </c>
      <c r="D66" s="119">
        <v>6.4680199999999993E-2</v>
      </c>
      <c r="E66" s="120">
        <v>13.85</v>
      </c>
      <c r="F66" s="120">
        <v>13.76</v>
      </c>
      <c r="G66" s="120">
        <v>14.81</v>
      </c>
      <c r="H66" s="121" t="s">
        <v>76</v>
      </c>
      <c r="I66" s="122">
        <v>6132845</v>
      </c>
      <c r="J66" s="120">
        <v>88263299.109699994</v>
      </c>
      <c r="K66" s="120">
        <v>14.636900000000001</v>
      </c>
      <c r="L66" s="120">
        <v>0.8</v>
      </c>
      <c r="M66" s="120">
        <v>1.05</v>
      </c>
      <c r="N66" s="119">
        <v>-0.2490713</v>
      </c>
      <c r="O66" s="126">
        <v>-0.23226330000000001</v>
      </c>
    </row>
    <row r="67" spans="1:15" x14ac:dyDescent="0.15">
      <c r="A67" s="125">
        <v>43119</v>
      </c>
      <c r="B67" s="120">
        <v>13.76</v>
      </c>
      <c r="C67" s="124">
        <v>-1.08</v>
      </c>
      <c r="D67" s="119">
        <v>-7.2776300000000002E-2</v>
      </c>
      <c r="E67" s="120">
        <v>15.07</v>
      </c>
      <c r="F67" s="120">
        <v>13.58</v>
      </c>
      <c r="G67" s="120">
        <v>15.11</v>
      </c>
      <c r="H67" s="121" t="s">
        <v>76</v>
      </c>
      <c r="I67" s="122">
        <v>8167014</v>
      </c>
      <c r="J67" s="120">
        <v>114965588.0043</v>
      </c>
      <c r="K67" s="120">
        <v>13.718</v>
      </c>
      <c r="L67" s="120">
        <v>-1.31</v>
      </c>
      <c r="M67" s="120">
        <v>1.53</v>
      </c>
      <c r="N67" s="119">
        <v>-0.50037200000000004</v>
      </c>
      <c r="O67" s="126">
        <v>-0.51398359999999998</v>
      </c>
    </row>
    <row r="68" spans="1:15" x14ac:dyDescent="0.15">
      <c r="A68" s="125">
        <v>43112</v>
      </c>
      <c r="B68" s="120">
        <v>14.84</v>
      </c>
      <c r="C68" s="124">
        <v>1</v>
      </c>
      <c r="D68" s="119">
        <v>7.2254299999999994E-2</v>
      </c>
      <c r="E68" s="120">
        <v>13.97</v>
      </c>
      <c r="F68" s="120">
        <v>13.58</v>
      </c>
      <c r="G68" s="120">
        <v>15.2</v>
      </c>
      <c r="H68" s="121" t="s">
        <v>76</v>
      </c>
      <c r="I68" s="122">
        <v>16346188</v>
      </c>
      <c r="J68" s="120">
        <v>236546718.33160001</v>
      </c>
      <c r="K68" s="120">
        <v>14.7865</v>
      </c>
      <c r="L68" s="120">
        <v>0.87</v>
      </c>
      <c r="M68" s="120">
        <v>1.62</v>
      </c>
      <c r="N68" s="119">
        <v>1.7850172</v>
      </c>
      <c r="O68" s="126">
        <v>1.9245487999999999</v>
      </c>
    </row>
    <row r="69" spans="1:15" x14ac:dyDescent="0.15">
      <c r="A69" s="125">
        <v>43105</v>
      </c>
      <c r="B69" s="120">
        <v>13.84</v>
      </c>
      <c r="C69" s="124">
        <v>0.27</v>
      </c>
      <c r="D69" s="119">
        <v>1.9896799999999999E-2</v>
      </c>
      <c r="E69" s="120">
        <v>13.6</v>
      </c>
      <c r="F69" s="120">
        <v>13.45</v>
      </c>
      <c r="G69" s="120">
        <v>13.98</v>
      </c>
      <c r="H69" s="121" t="s">
        <v>76</v>
      </c>
      <c r="I69" s="122">
        <v>5869331</v>
      </c>
      <c r="J69" s="120">
        <v>80883149.3847</v>
      </c>
      <c r="K69" s="120">
        <v>13.7872</v>
      </c>
      <c r="L69" s="120">
        <v>0.24</v>
      </c>
      <c r="M69" s="120">
        <v>0.53</v>
      </c>
      <c r="N69" s="119">
        <v>0.1507262</v>
      </c>
      <c r="O69" s="126">
        <v>0.16476940000000001</v>
      </c>
    </row>
    <row r="70" spans="1:15" x14ac:dyDescent="0.15">
      <c r="A70" s="125">
        <v>43098</v>
      </c>
      <c r="B70" s="120">
        <v>13.57</v>
      </c>
      <c r="C70" s="124">
        <v>-0.06</v>
      </c>
      <c r="D70" s="123">
        <v>-4.4020999999999999E-3</v>
      </c>
      <c r="E70" s="120">
        <v>13.73</v>
      </c>
      <c r="F70" s="120">
        <v>13.43</v>
      </c>
      <c r="G70" s="120">
        <v>13.97</v>
      </c>
      <c r="H70" s="121" t="s">
        <v>76</v>
      </c>
      <c r="I70" s="122">
        <v>5100545</v>
      </c>
      <c r="J70" s="120">
        <v>69441340.953999996</v>
      </c>
      <c r="K70" s="120">
        <v>13.626799999999999</v>
      </c>
      <c r="L70" s="120">
        <v>-0.16</v>
      </c>
      <c r="M70" s="120">
        <v>0.54</v>
      </c>
      <c r="N70" s="119">
        <v>-0.35352980000000001</v>
      </c>
      <c r="O70" s="126">
        <v>-0.3356478</v>
      </c>
    </row>
    <row r="71" spans="1:15" x14ac:dyDescent="0.15">
      <c r="A71" s="125">
        <v>43091</v>
      </c>
      <c r="B71" s="120">
        <v>13.63</v>
      </c>
      <c r="C71" s="124">
        <v>0.38</v>
      </c>
      <c r="D71" s="123">
        <v>2.8679199999999998E-2</v>
      </c>
      <c r="E71" s="120">
        <v>13.3</v>
      </c>
      <c r="F71" s="120">
        <v>12.59</v>
      </c>
      <c r="G71" s="120">
        <v>13.8</v>
      </c>
      <c r="H71" s="121" t="s">
        <v>76</v>
      </c>
      <c r="I71" s="122">
        <v>7889838</v>
      </c>
      <c r="J71" s="120">
        <v>104524898.01279999</v>
      </c>
      <c r="K71" s="120">
        <v>13.5649</v>
      </c>
      <c r="L71" s="120">
        <v>0.33</v>
      </c>
      <c r="M71" s="120">
        <v>1.21</v>
      </c>
      <c r="N71" s="119">
        <v>-0.15628120000000001</v>
      </c>
      <c r="O71" s="126">
        <v>-0.14398059999999999</v>
      </c>
    </row>
    <row r="72" spans="1:15" x14ac:dyDescent="0.15">
      <c r="A72" s="125">
        <v>43084</v>
      </c>
      <c r="B72" s="120">
        <v>13.25</v>
      </c>
      <c r="C72" s="124">
        <v>0.48</v>
      </c>
      <c r="D72" s="123">
        <v>3.7588099999999999E-2</v>
      </c>
      <c r="E72" s="120">
        <v>12.76</v>
      </c>
      <c r="F72" s="120">
        <v>12.71</v>
      </c>
      <c r="G72" s="120">
        <v>13.32</v>
      </c>
      <c r="H72" s="121" t="s">
        <v>76</v>
      </c>
      <c r="I72" s="122">
        <v>9351265</v>
      </c>
      <c r="J72" s="120">
        <v>122105762.6434</v>
      </c>
      <c r="K72" s="120">
        <v>13.1877</v>
      </c>
      <c r="L72" s="120">
        <v>0.49</v>
      </c>
      <c r="M72" s="120">
        <v>0.61</v>
      </c>
      <c r="N72" s="119">
        <v>-0.33163239999999999</v>
      </c>
      <c r="O72" s="126">
        <v>-0.32057360000000001</v>
      </c>
    </row>
    <row r="73" spans="1:15" x14ac:dyDescent="0.15">
      <c r="A73" s="125">
        <v>43077</v>
      </c>
      <c r="B73" s="120">
        <v>12.77</v>
      </c>
      <c r="C73" s="124">
        <v>0.57999999999999996</v>
      </c>
      <c r="D73" s="123">
        <v>4.7579999999999997E-2</v>
      </c>
      <c r="E73" s="120">
        <v>12.22</v>
      </c>
      <c r="F73" s="120">
        <v>12.06</v>
      </c>
      <c r="G73" s="120">
        <v>13.26</v>
      </c>
      <c r="H73" s="121" t="s">
        <v>76</v>
      </c>
      <c r="I73" s="122">
        <v>13991201</v>
      </c>
      <c r="J73" s="120">
        <v>179718908.86489999</v>
      </c>
      <c r="K73" s="120">
        <v>12.942399999999999</v>
      </c>
      <c r="L73" s="120">
        <v>0.55000000000000004</v>
      </c>
      <c r="M73" s="120">
        <v>1.2</v>
      </c>
      <c r="N73" s="119">
        <v>0.18460750000000001</v>
      </c>
      <c r="O73" s="126">
        <v>0.31248959999999998</v>
      </c>
    </row>
    <row r="74" spans="1:15" x14ac:dyDescent="0.15">
      <c r="A74" s="125">
        <v>43070</v>
      </c>
      <c r="B74" s="120">
        <v>12.19</v>
      </c>
      <c r="C74" s="124">
        <v>1.39</v>
      </c>
      <c r="D74" s="123">
        <v>0.1287037</v>
      </c>
      <c r="E74" s="120">
        <v>10.8</v>
      </c>
      <c r="F74" s="120">
        <v>10.74</v>
      </c>
      <c r="G74" s="120">
        <v>12.45</v>
      </c>
      <c r="H74" s="121" t="s">
        <v>76</v>
      </c>
      <c r="I74" s="122">
        <v>11810833</v>
      </c>
      <c r="J74" s="120">
        <v>136929781.9842</v>
      </c>
      <c r="K74" s="120">
        <v>12.2133</v>
      </c>
      <c r="L74" s="120">
        <v>1.39</v>
      </c>
      <c r="M74" s="120">
        <v>1.71</v>
      </c>
      <c r="N74" s="119">
        <v>2.56358E-2</v>
      </c>
      <c r="O74" s="126">
        <v>9.0290499999999996E-2</v>
      </c>
    </row>
    <row r="75" spans="1:15" x14ac:dyDescent="0.15">
      <c r="A75" s="125">
        <v>43063</v>
      </c>
      <c r="B75" s="120">
        <v>10.8</v>
      </c>
      <c r="C75" s="124">
        <v>-1.02</v>
      </c>
      <c r="D75" s="123">
        <v>-8.6294399999999993E-2</v>
      </c>
      <c r="E75" s="120">
        <v>11.84</v>
      </c>
      <c r="F75" s="120">
        <v>10.4214</v>
      </c>
      <c r="G75" s="120">
        <v>11.913399999999999</v>
      </c>
      <c r="H75" s="121" t="s">
        <v>76</v>
      </c>
      <c r="I75" s="122">
        <v>11515621</v>
      </c>
      <c r="J75" s="120">
        <v>125590181.5187</v>
      </c>
      <c r="K75" s="120">
        <v>10.6914</v>
      </c>
      <c r="L75" s="120">
        <v>-1.04</v>
      </c>
      <c r="M75" s="120">
        <v>1.492</v>
      </c>
      <c r="N75" s="119">
        <v>-0.1036933</v>
      </c>
      <c r="O75" s="126">
        <v>-0.17580319999999999</v>
      </c>
    </row>
    <row r="76" spans="1:15" x14ac:dyDescent="0.15">
      <c r="A76" s="125">
        <v>43056</v>
      </c>
      <c r="B76" s="120">
        <v>11.82</v>
      </c>
      <c r="C76" s="124">
        <v>-0.33</v>
      </c>
      <c r="D76" s="123">
        <v>-2.7160500000000001E-2</v>
      </c>
      <c r="E76" s="120">
        <v>12.07</v>
      </c>
      <c r="F76" s="120">
        <v>11.44</v>
      </c>
      <c r="G76" s="120">
        <v>12.33</v>
      </c>
      <c r="H76" s="121" t="s">
        <v>76</v>
      </c>
      <c r="I76" s="122">
        <v>12847858</v>
      </c>
      <c r="J76" s="120">
        <v>152378866.25319999</v>
      </c>
      <c r="K76" s="120">
        <v>11.896000000000001</v>
      </c>
      <c r="L76" s="120">
        <v>-0.25</v>
      </c>
      <c r="M76" s="120">
        <v>0.89</v>
      </c>
      <c r="N76" s="119">
        <v>-0.2842768</v>
      </c>
      <c r="O76" s="126">
        <v>-0.28391490000000003</v>
      </c>
    </row>
    <row r="77" spans="1:15" x14ac:dyDescent="0.15">
      <c r="A77" s="125">
        <v>43049</v>
      </c>
      <c r="B77" s="120">
        <v>12.15</v>
      </c>
      <c r="C77" s="124">
        <v>0.94</v>
      </c>
      <c r="D77" s="123">
        <v>8.3853700000000003E-2</v>
      </c>
      <c r="E77" s="120">
        <v>11.15</v>
      </c>
      <c r="F77" s="120">
        <v>10.79</v>
      </c>
      <c r="G77" s="120">
        <v>12.65</v>
      </c>
      <c r="H77" s="121" t="s">
        <v>76</v>
      </c>
      <c r="I77" s="122">
        <v>17950875</v>
      </c>
      <c r="J77" s="120">
        <v>212794346.5248</v>
      </c>
      <c r="K77" s="120">
        <v>12.2674</v>
      </c>
      <c r="L77" s="120">
        <v>1</v>
      </c>
      <c r="M77" s="120">
        <v>1.86</v>
      </c>
      <c r="N77" s="119">
        <v>2.3126500000000001E-2</v>
      </c>
      <c r="O77" s="126">
        <v>6.4826400000000006E-2</v>
      </c>
    </row>
    <row r="78" spans="1:15" x14ac:dyDescent="0.15">
      <c r="A78" s="125">
        <v>43042</v>
      </c>
      <c r="B78" s="120">
        <v>11.21</v>
      </c>
      <c r="C78" s="124">
        <v>-0.64</v>
      </c>
      <c r="D78" s="123">
        <v>-5.4008399999999998E-2</v>
      </c>
      <c r="E78" s="120">
        <v>11.84</v>
      </c>
      <c r="F78" s="120">
        <v>10.83</v>
      </c>
      <c r="G78" s="120">
        <v>11.94</v>
      </c>
      <c r="H78" s="121" t="s">
        <v>76</v>
      </c>
      <c r="I78" s="122">
        <v>17545118</v>
      </c>
      <c r="J78" s="120">
        <v>199839479.67950001</v>
      </c>
      <c r="K78" s="120">
        <v>11.0989</v>
      </c>
      <c r="L78" s="120">
        <v>-0.63</v>
      </c>
      <c r="M78" s="120">
        <v>1.1100000000000001</v>
      </c>
      <c r="N78" s="119">
        <v>1.0071745000000001</v>
      </c>
      <c r="O78" s="126">
        <v>0.89935140000000002</v>
      </c>
    </row>
    <row r="79" spans="1:15" x14ac:dyDescent="0.15">
      <c r="A79" s="125">
        <v>43035</v>
      </c>
      <c r="B79" s="120">
        <v>11.85</v>
      </c>
      <c r="C79" s="124">
        <v>-0.53</v>
      </c>
      <c r="D79" s="123">
        <v>-4.2811000000000002E-2</v>
      </c>
      <c r="E79" s="120">
        <v>12.37</v>
      </c>
      <c r="F79" s="120">
        <v>11.62</v>
      </c>
      <c r="G79" s="120">
        <v>12.5</v>
      </c>
      <c r="H79" s="121" t="s">
        <v>76</v>
      </c>
      <c r="I79" s="122">
        <v>8741202</v>
      </c>
      <c r="J79" s="120">
        <v>105214592.81370001</v>
      </c>
      <c r="K79" s="120">
        <v>11.847300000000001</v>
      </c>
      <c r="L79" s="120">
        <v>-0.52</v>
      </c>
      <c r="M79" s="120">
        <v>0.88</v>
      </c>
      <c r="N79" s="119">
        <v>-1.15345E-2</v>
      </c>
      <c r="O79" s="126">
        <v>-4.4171299999999997E-2</v>
      </c>
    </row>
    <row r="80" spans="1:15" x14ac:dyDescent="0.15">
      <c r="A80" s="125">
        <v>43028</v>
      </c>
      <c r="B80" s="120">
        <v>12.38</v>
      </c>
      <c r="C80" s="124">
        <v>-0.74</v>
      </c>
      <c r="D80" s="123">
        <v>-5.6402399999999998E-2</v>
      </c>
      <c r="E80" s="120">
        <v>13.08</v>
      </c>
      <c r="F80" s="120">
        <v>12.02</v>
      </c>
      <c r="G80" s="120">
        <v>13.23</v>
      </c>
      <c r="H80" s="121" t="s">
        <v>76</v>
      </c>
      <c r="I80" s="122">
        <v>8843204</v>
      </c>
      <c r="J80" s="120">
        <v>110076831.64489999</v>
      </c>
      <c r="K80" s="120">
        <v>12.3774</v>
      </c>
      <c r="L80" s="120">
        <v>-0.7</v>
      </c>
      <c r="M80" s="120">
        <v>1.21</v>
      </c>
      <c r="N80" s="119">
        <v>-0.58136639999999995</v>
      </c>
      <c r="O80" s="126">
        <v>-0.6140099</v>
      </c>
    </row>
    <row r="81" spans="1:15" x14ac:dyDescent="0.15">
      <c r="A81" s="125">
        <v>43021</v>
      </c>
      <c r="B81" s="120">
        <v>13.12</v>
      </c>
      <c r="C81" s="124">
        <v>-0.17</v>
      </c>
      <c r="D81" s="123">
        <v>-1.27916E-2</v>
      </c>
      <c r="E81" s="120">
        <v>13.26</v>
      </c>
      <c r="F81" s="120">
        <v>13</v>
      </c>
      <c r="G81" s="120">
        <v>14.1</v>
      </c>
      <c r="H81" s="121" t="s">
        <v>76</v>
      </c>
      <c r="I81" s="122">
        <v>21123969</v>
      </c>
      <c r="J81" s="120">
        <v>285180467.89950001</v>
      </c>
      <c r="K81" s="120">
        <v>13.1784</v>
      </c>
      <c r="L81" s="120">
        <v>-0.14000000000000001</v>
      </c>
      <c r="M81" s="120">
        <v>1.1000000000000001</v>
      </c>
      <c r="N81" s="119">
        <v>-0.2162683</v>
      </c>
      <c r="O81" s="126">
        <v>-0.2259188</v>
      </c>
    </row>
    <row r="82" spans="1:15" x14ac:dyDescent="0.15">
      <c r="A82" s="125">
        <v>43014</v>
      </c>
      <c r="B82" s="120">
        <v>13.29</v>
      </c>
      <c r="C82" s="124">
        <v>0.3</v>
      </c>
      <c r="D82" s="123">
        <v>2.3094699999999999E-2</v>
      </c>
      <c r="E82" s="120">
        <v>12.96</v>
      </c>
      <c r="F82" s="120">
        <v>12.5007</v>
      </c>
      <c r="G82" s="120">
        <v>14.47</v>
      </c>
      <c r="H82" s="121" t="s">
        <v>76</v>
      </c>
      <c r="I82" s="122">
        <v>26953063</v>
      </c>
      <c r="J82" s="120">
        <v>368411552.12120003</v>
      </c>
      <c r="K82" s="120">
        <v>13.000500000000001</v>
      </c>
      <c r="L82" s="120">
        <v>0.33</v>
      </c>
      <c r="M82" s="120">
        <v>1.9693000000000001</v>
      </c>
      <c r="N82" s="119">
        <v>0.70430389999999998</v>
      </c>
      <c r="O82" s="126">
        <v>0.82300899999999999</v>
      </c>
    </row>
    <row r="83" spans="1:15" x14ac:dyDescent="0.15">
      <c r="A83" s="125">
        <v>43007</v>
      </c>
      <c r="B83" s="120">
        <v>12.99</v>
      </c>
      <c r="C83" s="124">
        <v>0.6</v>
      </c>
      <c r="D83" s="123">
        <v>4.8426200000000003E-2</v>
      </c>
      <c r="E83" s="120">
        <v>12.39</v>
      </c>
      <c r="F83" s="120">
        <v>11.95</v>
      </c>
      <c r="G83" s="120">
        <v>13.574999999999999</v>
      </c>
      <c r="H83" s="121" t="s">
        <v>76</v>
      </c>
      <c r="I83" s="122">
        <v>15814705</v>
      </c>
      <c r="J83" s="120">
        <v>202089818.76899999</v>
      </c>
      <c r="K83" s="120">
        <v>13.0434</v>
      </c>
      <c r="L83" s="120">
        <v>0.6</v>
      </c>
      <c r="M83" s="120">
        <v>1.625</v>
      </c>
      <c r="N83" s="119">
        <v>1.4826068999999999</v>
      </c>
      <c r="O83" s="126">
        <v>1.5432341000000001</v>
      </c>
    </row>
    <row r="84" spans="1:15" x14ac:dyDescent="0.15">
      <c r="A84" s="125">
        <v>43000</v>
      </c>
      <c r="B84" s="120">
        <v>12.39</v>
      </c>
      <c r="C84" s="124">
        <v>-0.63</v>
      </c>
      <c r="D84" s="123">
        <v>-4.8387100000000002E-2</v>
      </c>
      <c r="E84" s="120">
        <v>13.02</v>
      </c>
      <c r="F84" s="120">
        <v>12.27</v>
      </c>
      <c r="G84" s="120">
        <v>13.07</v>
      </c>
      <c r="H84" s="121" t="s">
        <v>76</v>
      </c>
      <c r="I84" s="122">
        <v>6370201</v>
      </c>
      <c r="J84" s="120">
        <v>79461743.753299996</v>
      </c>
      <c r="K84" s="120">
        <v>12.388299999999999</v>
      </c>
      <c r="L84" s="120">
        <v>-0.63</v>
      </c>
      <c r="M84" s="120">
        <v>0.8</v>
      </c>
      <c r="N84" s="119">
        <v>-0.3295362</v>
      </c>
      <c r="O84" s="126">
        <v>-0.35640319999999998</v>
      </c>
    </row>
    <row r="85" spans="1:15" x14ac:dyDescent="0.15">
      <c r="A85" s="125">
        <v>42993</v>
      </c>
      <c r="B85" s="120">
        <v>13.02</v>
      </c>
      <c r="C85" s="124">
        <v>0.82</v>
      </c>
      <c r="D85" s="123">
        <v>6.7213099999999998E-2</v>
      </c>
      <c r="E85" s="120">
        <v>12.28</v>
      </c>
      <c r="F85" s="120">
        <v>12.28</v>
      </c>
      <c r="G85" s="120">
        <v>13.34</v>
      </c>
      <c r="H85" s="121" t="s">
        <v>76</v>
      </c>
      <c r="I85" s="122">
        <v>9501185</v>
      </c>
      <c r="J85" s="120">
        <v>123465099.24879999</v>
      </c>
      <c r="K85" s="120">
        <v>13.0502</v>
      </c>
      <c r="L85" s="120">
        <v>0.74</v>
      </c>
      <c r="M85" s="120">
        <v>1.06</v>
      </c>
      <c r="N85" s="119">
        <v>-5.3599800000000003E-2</v>
      </c>
      <c r="O85" s="126">
        <v>-7.6084000000000004E-3</v>
      </c>
    </row>
    <row r="86" spans="1:15" x14ac:dyDescent="0.15">
      <c r="A86" s="125">
        <v>42986</v>
      </c>
      <c r="B86" s="120">
        <v>12.2</v>
      </c>
      <c r="C86" s="124">
        <v>-0.43</v>
      </c>
      <c r="D86" s="123">
        <v>-3.4045899999999997E-2</v>
      </c>
      <c r="E86" s="120">
        <v>12.61</v>
      </c>
      <c r="F86" s="120">
        <v>11.97</v>
      </c>
      <c r="G86" s="120">
        <v>12.87</v>
      </c>
      <c r="H86" s="121" t="s">
        <v>76</v>
      </c>
      <c r="I86" s="122">
        <v>10039289</v>
      </c>
      <c r="J86" s="120">
        <v>124411673.7757</v>
      </c>
      <c r="K86" s="120">
        <v>12.1409</v>
      </c>
      <c r="L86" s="120">
        <v>-0.41</v>
      </c>
      <c r="M86" s="120">
        <v>0.9</v>
      </c>
      <c r="N86" s="119">
        <v>-0.17585039999999999</v>
      </c>
      <c r="O86" s="126">
        <v>-0.21767500000000001</v>
      </c>
    </row>
    <row r="87" spans="1:15" x14ac:dyDescent="0.15">
      <c r="A87" s="125">
        <v>42979</v>
      </c>
      <c r="B87" s="120">
        <v>12.63</v>
      </c>
      <c r="C87" s="124">
        <v>-1.1499999999999999</v>
      </c>
      <c r="D87" s="123">
        <v>-8.3454299999999995E-2</v>
      </c>
      <c r="E87" s="120">
        <v>13.8</v>
      </c>
      <c r="F87" s="120">
        <v>12.61</v>
      </c>
      <c r="G87" s="120">
        <v>13.91</v>
      </c>
      <c r="H87" s="121" t="s">
        <v>76</v>
      </c>
      <c r="I87" s="122">
        <v>12181391</v>
      </c>
      <c r="J87" s="120">
        <v>159028123.12259999</v>
      </c>
      <c r="K87" s="120">
        <v>12.764799999999999</v>
      </c>
      <c r="L87" s="120">
        <v>-1.17</v>
      </c>
      <c r="M87" s="120">
        <v>1.3</v>
      </c>
      <c r="N87" s="119">
        <v>0.97873909999999997</v>
      </c>
      <c r="O87" s="126">
        <v>0.93924830000000004</v>
      </c>
    </row>
    <row r="88" spans="1:15" x14ac:dyDescent="0.15">
      <c r="A88" s="125">
        <v>42972</v>
      </c>
      <c r="B88" s="120">
        <v>13.78</v>
      </c>
      <c r="C88" s="124">
        <v>0.33</v>
      </c>
      <c r="D88" s="123">
        <v>2.4535299999999999E-2</v>
      </c>
      <c r="E88" s="120">
        <v>13.4</v>
      </c>
      <c r="F88" s="120">
        <v>12.89</v>
      </c>
      <c r="G88" s="120">
        <v>13.89</v>
      </c>
      <c r="H88" s="121" t="s">
        <v>76</v>
      </c>
      <c r="I88" s="122">
        <v>6156138</v>
      </c>
      <c r="J88" s="120">
        <v>82005034.802599996</v>
      </c>
      <c r="K88" s="120">
        <v>13.6966</v>
      </c>
      <c r="L88" s="120">
        <v>0.38</v>
      </c>
      <c r="M88" s="120">
        <v>1</v>
      </c>
      <c r="N88" s="119">
        <v>-0.56078839999999996</v>
      </c>
      <c r="O88" s="126">
        <v>-0.57127640000000002</v>
      </c>
    </row>
    <row r="89" spans="1:15" x14ac:dyDescent="0.15">
      <c r="A89" s="125">
        <v>42965</v>
      </c>
      <c r="B89" s="120">
        <v>13.45</v>
      </c>
      <c r="C89" s="124">
        <v>0.69</v>
      </c>
      <c r="D89" s="123">
        <v>5.4075199999999997E-2</v>
      </c>
      <c r="E89" s="120">
        <v>12.8</v>
      </c>
      <c r="F89" s="120">
        <v>12.74</v>
      </c>
      <c r="G89" s="120">
        <v>14.89</v>
      </c>
      <c r="H89" s="121" t="s">
        <v>76</v>
      </c>
      <c r="I89" s="122">
        <v>14016336</v>
      </c>
      <c r="J89" s="120">
        <v>191277172.31490001</v>
      </c>
      <c r="K89" s="120">
        <v>13.478</v>
      </c>
      <c r="L89" s="120">
        <v>0.65</v>
      </c>
      <c r="M89" s="120">
        <v>2.15</v>
      </c>
      <c r="N89" s="119">
        <v>-0.53871740000000001</v>
      </c>
      <c r="O89" s="126">
        <v>-0.50567669999999998</v>
      </c>
    </row>
    <row r="90" spans="1:15" x14ac:dyDescent="0.15">
      <c r="A90" s="125">
        <v>42958</v>
      </c>
      <c r="B90" s="120">
        <v>12.76</v>
      </c>
      <c r="C90" s="124">
        <v>-1.45</v>
      </c>
      <c r="D90" s="123">
        <v>-0.1020408</v>
      </c>
      <c r="E90" s="120">
        <v>14.11</v>
      </c>
      <c r="F90" s="120">
        <v>11.1</v>
      </c>
      <c r="G90" s="120">
        <v>14.14</v>
      </c>
      <c r="H90" s="121" t="s">
        <v>76</v>
      </c>
      <c r="I90" s="122">
        <v>30385570</v>
      </c>
      <c r="J90" s="120">
        <v>386947541.60339999</v>
      </c>
      <c r="K90" s="120">
        <v>12.7349</v>
      </c>
      <c r="L90" s="120">
        <v>-1.35</v>
      </c>
      <c r="M90" s="120">
        <v>3.04</v>
      </c>
      <c r="N90" s="119">
        <v>0.33906419999999998</v>
      </c>
      <c r="O90" s="126">
        <v>0.16959779999999999</v>
      </c>
    </row>
    <row r="91" spans="1:15" x14ac:dyDescent="0.15">
      <c r="A91" s="125">
        <v>42951</v>
      </c>
      <c r="B91" s="120">
        <v>14.21</v>
      </c>
      <c r="C91" s="124">
        <v>-0.21</v>
      </c>
      <c r="D91" s="123">
        <v>-1.4563100000000001E-2</v>
      </c>
      <c r="E91" s="120">
        <v>14.43</v>
      </c>
      <c r="F91" s="120">
        <v>13.66</v>
      </c>
      <c r="G91" s="120">
        <v>16.11</v>
      </c>
      <c r="H91" s="121" t="s">
        <v>76</v>
      </c>
      <c r="I91" s="122">
        <v>22691646</v>
      </c>
      <c r="J91" s="120">
        <v>330838121.70429999</v>
      </c>
      <c r="K91" s="120">
        <v>14.0747</v>
      </c>
      <c r="L91" s="120">
        <v>-0.22</v>
      </c>
      <c r="M91" s="120">
        <v>2.4500000000000002</v>
      </c>
      <c r="N91" s="119">
        <v>1.0590077</v>
      </c>
      <c r="O91" s="126">
        <v>1.0550904999999999</v>
      </c>
    </row>
    <row r="92" spans="1:15" x14ac:dyDescent="0.15">
      <c r="A92" s="125">
        <v>42944</v>
      </c>
      <c r="B92" s="120">
        <v>14.42</v>
      </c>
      <c r="C92" s="124">
        <v>-0.17</v>
      </c>
      <c r="D92" s="123">
        <v>-1.16518E-2</v>
      </c>
      <c r="E92" s="120">
        <v>14.59</v>
      </c>
      <c r="F92" s="120">
        <v>14.2</v>
      </c>
      <c r="G92" s="120">
        <v>15.07</v>
      </c>
      <c r="H92" s="121" t="s">
        <v>76</v>
      </c>
      <c r="I92" s="122">
        <v>11020671</v>
      </c>
      <c r="J92" s="120">
        <v>160984699.23069999</v>
      </c>
      <c r="K92" s="120">
        <v>14.4336</v>
      </c>
      <c r="L92" s="120">
        <v>-0.17</v>
      </c>
      <c r="M92" s="120">
        <v>0.87</v>
      </c>
      <c r="N92" s="119">
        <v>-0.12615399999999999</v>
      </c>
      <c r="O92" s="126">
        <v>-0.1208833</v>
      </c>
    </row>
    <row r="93" spans="1:15" x14ac:dyDescent="0.15">
      <c r="A93" s="125">
        <v>42937</v>
      </c>
      <c r="B93" s="120">
        <v>14.59</v>
      </c>
      <c r="C93" s="124">
        <v>-0.34</v>
      </c>
      <c r="D93" s="123">
        <v>-2.2772899999999999E-2</v>
      </c>
      <c r="E93" s="120">
        <v>14.93</v>
      </c>
      <c r="F93" s="120">
        <v>14.1</v>
      </c>
      <c r="G93" s="120">
        <v>14.945</v>
      </c>
      <c r="H93" s="121" t="s">
        <v>76</v>
      </c>
      <c r="I93" s="122">
        <v>12611686</v>
      </c>
      <c r="J93" s="120">
        <v>183120964.7949</v>
      </c>
      <c r="K93" s="120">
        <v>14.5886</v>
      </c>
      <c r="L93" s="120">
        <v>-0.34</v>
      </c>
      <c r="M93" s="120">
        <v>0.84499999999999997</v>
      </c>
      <c r="N93" s="119">
        <v>-0.15400159999999999</v>
      </c>
      <c r="O93" s="126">
        <v>-0.19359090000000001</v>
      </c>
    </row>
    <row r="94" spans="1:15" x14ac:dyDescent="0.15">
      <c r="A94" s="125">
        <v>42930</v>
      </c>
      <c r="B94" s="120">
        <v>14.93</v>
      </c>
      <c r="C94" s="124">
        <v>-0.56999999999999995</v>
      </c>
      <c r="D94" s="123">
        <v>-3.67742E-2</v>
      </c>
      <c r="E94" s="120">
        <v>15.52</v>
      </c>
      <c r="F94" s="120">
        <v>14.87</v>
      </c>
      <c r="G94" s="120">
        <v>15.755000000000001</v>
      </c>
      <c r="H94" s="121" t="s">
        <v>76</v>
      </c>
      <c r="I94" s="122">
        <v>14907458</v>
      </c>
      <c r="J94" s="120">
        <v>227081971.4427</v>
      </c>
      <c r="K94" s="120">
        <v>15.001099999999999</v>
      </c>
      <c r="L94" s="120">
        <v>-0.59</v>
      </c>
      <c r="M94" s="120">
        <v>0.88500000000000001</v>
      </c>
      <c r="N94" s="119">
        <v>0.90900179999999997</v>
      </c>
      <c r="O94" s="126">
        <v>0.88338240000000001</v>
      </c>
    </row>
    <row r="95" spans="1:15" x14ac:dyDescent="0.15">
      <c r="A95" s="125">
        <v>42923</v>
      </c>
      <c r="B95" s="120">
        <v>15.5</v>
      </c>
      <c r="C95" s="124">
        <v>-0.77</v>
      </c>
      <c r="D95" s="123">
        <v>-4.7326399999999998E-2</v>
      </c>
      <c r="E95" s="120">
        <v>16.350000000000001</v>
      </c>
      <c r="F95" s="120">
        <v>15.05</v>
      </c>
      <c r="G95" s="120">
        <v>16.5</v>
      </c>
      <c r="H95" s="121" t="s">
        <v>76</v>
      </c>
      <c r="I95" s="122">
        <v>7809033</v>
      </c>
      <c r="J95" s="120">
        <v>120571357.9526</v>
      </c>
      <c r="K95" s="120">
        <v>15.3513</v>
      </c>
      <c r="L95" s="120">
        <v>-0.85</v>
      </c>
      <c r="M95" s="120">
        <v>1.45</v>
      </c>
      <c r="N95" s="119">
        <v>-0.46936749999999999</v>
      </c>
      <c r="O95" s="126">
        <v>-0.47896650000000002</v>
      </c>
    </row>
    <row r="96" spans="1:15" x14ac:dyDescent="0.15">
      <c r="A96" s="125">
        <v>42916</v>
      </c>
      <c r="B96" s="120">
        <v>16.27</v>
      </c>
      <c r="C96" s="124">
        <v>0.62</v>
      </c>
      <c r="D96" s="123">
        <v>3.9616600000000002E-2</v>
      </c>
      <c r="E96" s="120">
        <v>15.64</v>
      </c>
      <c r="F96" s="120">
        <v>14.7</v>
      </c>
      <c r="G96" s="120">
        <v>16.475000000000001</v>
      </c>
      <c r="H96" s="121" t="s">
        <v>76</v>
      </c>
      <c r="I96" s="122">
        <v>14716463</v>
      </c>
      <c r="J96" s="120">
        <v>231408061.3398</v>
      </c>
      <c r="K96" s="120">
        <v>16.272099999999998</v>
      </c>
      <c r="L96" s="120">
        <v>0.63</v>
      </c>
      <c r="M96" s="120">
        <v>1.7749999999999999</v>
      </c>
      <c r="N96" s="119">
        <v>0.66730690000000004</v>
      </c>
      <c r="O96" s="126">
        <v>0.65353640000000002</v>
      </c>
    </row>
    <row r="97" spans="1:15" x14ac:dyDescent="0.15">
      <c r="A97" s="125">
        <v>42909</v>
      </c>
      <c r="B97" s="120">
        <v>15.65</v>
      </c>
      <c r="C97" s="124">
        <v>-0.8</v>
      </c>
      <c r="D97" s="123">
        <v>-4.86322E-2</v>
      </c>
      <c r="E97" s="120">
        <v>16.52</v>
      </c>
      <c r="F97" s="120">
        <v>15.56</v>
      </c>
      <c r="G97" s="120">
        <v>16.565000000000001</v>
      </c>
      <c r="H97" s="121" t="s">
        <v>76</v>
      </c>
      <c r="I97" s="122">
        <v>8826487</v>
      </c>
      <c r="J97" s="120">
        <v>139947360.80680001</v>
      </c>
      <c r="K97" s="120">
        <v>15.642099999999999</v>
      </c>
      <c r="L97" s="120">
        <v>-0.87</v>
      </c>
      <c r="M97" s="120">
        <v>1.0049999999999999</v>
      </c>
      <c r="N97" s="119">
        <v>-0.26753399999999999</v>
      </c>
      <c r="O97" s="126">
        <v>-0.29354350000000001</v>
      </c>
    </row>
    <row r="98" spans="1:15" x14ac:dyDescent="0.15">
      <c r="A98" s="125">
        <v>42902</v>
      </c>
      <c r="B98" s="120">
        <v>16.45</v>
      </c>
      <c r="C98" s="124">
        <v>0.22</v>
      </c>
      <c r="D98" s="123">
        <v>1.35551E-2</v>
      </c>
      <c r="E98" s="120">
        <v>16.23</v>
      </c>
      <c r="F98" s="120">
        <v>15.97</v>
      </c>
      <c r="G98" s="120">
        <v>17.114999999999998</v>
      </c>
      <c r="H98" s="121" t="s">
        <v>76</v>
      </c>
      <c r="I98" s="122">
        <v>12050371</v>
      </c>
      <c r="J98" s="120">
        <v>198097627.0106</v>
      </c>
      <c r="K98" s="120">
        <v>16.3935</v>
      </c>
      <c r="L98" s="120">
        <v>0.22</v>
      </c>
      <c r="M98" s="120">
        <v>1.145</v>
      </c>
      <c r="N98" s="119">
        <v>0.25570199999999998</v>
      </c>
      <c r="O98" s="126">
        <v>0.232624</v>
      </c>
    </row>
    <row r="99" spans="1:15" x14ac:dyDescent="0.15">
      <c r="A99" s="125">
        <v>42895</v>
      </c>
      <c r="B99" s="120">
        <v>16.23</v>
      </c>
      <c r="C99" s="124">
        <v>-1.38</v>
      </c>
      <c r="D99" s="123">
        <v>-7.8364600000000006E-2</v>
      </c>
      <c r="E99" s="120">
        <v>17.66</v>
      </c>
      <c r="F99" s="120">
        <v>16.04</v>
      </c>
      <c r="G99" s="120">
        <v>17.690000000000001</v>
      </c>
      <c r="H99" s="121" t="s">
        <v>76</v>
      </c>
      <c r="I99" s="122">
        <v>9596521</v>
      </c>
      <c r="J99" s="120">
        <v>160712123.85120001</v>
      </c>
      <c r="K99" s="120">
        <v>16.2376</v>
      </c>
      <c r="L99" s="120">
        <v>-1.43</v>
      </c>
      <c r="M99" s="120">
        <v>1.65</v>
      </c>
      <c r="N99" s="119">
        <v>0.40635939999999998</v>
      </c>
      <c r="O99" s="126">
        <v>0.32284429999999997</v>
      </c>
    </row>
    <row r="100" spans="1:15" x14ac:dyDescent="0.15">
      <c r="A100" s="125">
        <v>42888</v>
      </c>
      <c r="B100" s="120">
        <v>17.61</v>
      </c>
      <c r="C100" s="124">
        <v>-0.47</v>
      </c>
      <c r="D100" s="123">
        <v>-2.5995600000000001E-2</v>
      </c>
      <c r="E100" s="120">
        <v>18.03</v>
      </c>
      <c r="F100" s="120">
        <v>17.489999999999998</v>
      </c>
      <c r="G100" s="120">
        <v>18.18</v>
      </c>
      <c r="H100" s="121" t="s">
        <v>76</v>
      </c>
      <c r="I100" s="122">
        <v>6823662</v>
      </c>
      <c r="J100" s="120">
        <v>121489824.5837</v>
      </c>
      <c r="K100" s="120">
        <v>17.6432</v>
      </c>
      <c r="L100" s="120">
        <v>-0.42</v>
      </c>
      <c r="M100" s="120">
        <v>0.69</v>
      </c>
      <c r="N100" s="119">
        <v>-7.3619900000000002E-2</v>
      </c>
      <c r="O100" s="126">
        <v>-9.6692100000000003E-2</v>
      </c>
    </row>
    <row r="101" spans="1:15" x14ac:dyDescent="0.15">
      <c r="A101" s="125">
        <v>42881</v>
      </c>
      <c r="B101" s="120">
        <v>18.079999999999998</v>
      </c>
      <c r="C101" s="124">
        <v>0.01</v>
      </c>
      <c r="D101" s="123">
        <v>5.5340000000000001E-4</v>
      </c>
      <c r="E101" s="120">
        <v>18.07</v>
      </c>
      <c r="F101" s="120">
        <v>17.899999999999999</v>
      </c>
      <c r="G101" s="120">
        <v>18.63</v>
      </c>
      <c r="H101" s="121" t="s">
        <v>76</v>
      </c>
      <c r="I101" s="122">
        <v>7365942</v>
      </c>
      <c r="J101" s="120">
        <v>134494372.71349999</v>
      </c>
      <c r="K101" s="120">
        <v>18.0181</v>
      </c>
      <c r="L101" s="120">
        <v>0.01</v>
      </c>
      <c r="M101" s="120">
        <v>0.73</v>
      </c>
      <c r="N101" s="119">
        <v>1.47084E-2</v>
      </c>
      <c r="O101" s="126">
        <v>3.1918200000000001E-2</v>
      </c>
    </row>
    <row r="102" spans="1:15" x14ac:dyDescent="0.15">
      <c r="A102" s="125">
        <v>42874</v>
      </c>
      <c r="B102" s="120">
        <v>18.07</v>
      </c>
      <c r="C102" s="124">
        <v>-0.34</v>
      </c>
      <c r="D102" s="123">
        <v>-1.8468200000000001E-2</v>
      </c>
      <c r="E102" s="120">
        <v>18.5</v>
      </c>
      <c r="F102" s="120">
        <v>17.489999999999998</v>
      </c>
      <c r="G102" s="120">
        <v>18.5</v>
      </c>
      <c r="H102" s="121" t="s">
        <v>76</v>
      </c>
      <c r="I102" s="122">
        <v>7259171</v>
      </c>
      <c r="J102" s="120">
        <v>130334338.465</v>
      </c>
      <c r="K102" s="120">
        <v>18.0444</v>
      </c>
      <c r="L102" s="120">
        <v>-0.43</v>
      </c>
      <c r="M102" s="120">
        <v>1.01</v>
      </c>
      <c r="N102" s="119">
        <v>-0.59705520000000001</v>
      </c>
      <c r="O102" s="126">
        <v>-0.60239209999999999</v>
      </c>
    </row>
    <row r="103" spans="1:15" x14ac:dyDescent="0.15">
      <c r="A103" s="125">
        <v>42867</v>
      </c>
      <c r="B103" s="120">
        <v>18.41</v>
      </c>
      <c r="C103" s="124">
        <v>0.93</v>
      </c>
      <c r="D103" s="123">
        <v>5.32037E-2</v>
      </c>
      <c r="E103" s="120">
        <v>17.440000000000001</v>
      </c>
      <c r="F103" s="120">
        <v>16.57</v>
      </c>
      <c r="G103" s="120">
        <v>19.23</v>
      </c>
      <c r="H103" s="121" t="s">
        <v>76</v>
      </c>
      <c r="I103" s="122">
        <v>18015298</v>
      </c>
      <c r="J103" s="120">
        <v>327796143.06569999</v>
      </c>
      <c r="K103" s="120">
        <v>18.446899999999999</v>
      </c>
      <c r="L103" s="120">
        <v>0.97</v>
      </c>
      <c r="M103" s="120">
        <v>2.66</v>
      </c>
      <c r="N103" s="119">
        <v>1.1951757000000001</v>
      </c>
      <c r="O103" s="126">
        <v>1.2474291</v>
      </c>
    </row>
    <row r="104" spans="1:15" x14ac:dyDescent="0.15">
      <c r="A104" s="125">
        <v>42860</v>
      </c>
      <c r="B104" s="120">
        <v>17.48</v>
      </c>
      <c r="C104" s="124">
        <v>-0.05</v>
      </c>
      <c r="D104" s="123">
        <v>-2.8522999999999999E-3</v>
      </c>
      <c r="E104" s="120">
        <v>17.54</v>
      </c>
      <c r="F104" s="120">
        <v>17.3</v>
      </c>
      <c r="G104" s="120">
        <v>18.190000000000001</v>
      </c>
      <c r="H104" s="121" t="s">
        <v>76</v>
      </c>
      <c r="I104" s="122">
        <v>8206768</v>
      </c>
      <c r="J104" s="120">
        <v>145853829.8524</v>
      </c>
      <c r="K104" s="120">
        <v>17.5274</v>
      </c>
      <c r="L104" s="120">
        <v>-0.06</v>
      </c>
      <c r="M104" s="120">
        <v>0.89</v>
      </c>
      <c r="N104" s="119">
        <v>0.27541490000000002</v>
      </c>
      <c r="O104" s="126">
        <v>0.28624690000000003</v>
      </c>
    </row>
    <row r="105" spans="1:15" x14ac:dyDescent="0.15">
      <c r="A105" s="125">
        <v>42853</v>
      </c>
      <c r="B105" s="120">
        <v>17.53</v>
      </c>
      <c r="C105" s="124">
        <v>0.3</v>
      </c>
      <c r="D105" s="123">
        <v>1.74115E-2</v>
      </c>
      <c r="E105" s="120">
        <v>17.37</v>
      </c>
      <c r="F105" s="120">
        <v>17.100000000000001</v>
      </c>
      <c r="G105" s="120">
        <v>18.05</v>
      </c>
      <c r="H105" s="121" t="s">
        <v>76</v>
      </c>
      <c r="I105" s="122">
        <v>6434587</v>
      </c>
      <c r="J105" s="120">
        <v>113394897.4911</v>
      </c>
      <c r="K105" s="120">
        <v>17.616299999999999</v>
      </c>
      <c r="L105" s="120">
        <v>0.16</v>
      </c>
      <c r="M105" s="120">
        <v>0.95</v>
      </c>
      <c r="N105" s="119">
        <v>-0.17921980000000001</v>
      </c>
      <c r="O105" s="126">
        <v>-0.14031189999999999</v>
      </c>
    </row>
    <row r="106" spans="1:15" x14ac:dyDescent="0.15">
      <c r="A106" s="125">
        <v>42846</v>
      </c>
      <c r="B106" s="120">
        <v>17.23</v>
      </c>
      <c r="C106" s="124">
        <v>1.04</v>
      </c>
      <c r="D106" s="123">
        <v>6.4237199999999994E-2</v>
      </c>
      <c r="E106" s="120">
        <v>16.16</v>
      </c>
      <c r="F106" s="120">
        <v>16.14</v>
      </c>
      <c r="G106" s="120">
        <v>17.41</v>
      </c>
      <c r="H106" s="121" t="s">
        <v>76</v>
      </c>
      <c r="I106" s="122">
        <v>7839598</v>
      </c>
      <c r="J106" s="120">
        <v>131902371.98630001</v>
      </c>
      <c r="K106" s="120">
        <v>17.2333</v>
      </c>
      <c r="L106" s="120">
        <v>1.07</v>
      </c>
      <c r="M106" s="120">
        <v>1.27</v>
      </c>
      <c r="N106" s="119">
        <v>-4.34709E-2</v>
      </c>
      <c r="O106" s="126">
        <v>-9.7865000000000001E-3</v>
      </c>
    </row>
    <row r="107" spans="1:15" x14ac:dyDescent="0.15">
      <c r="A107" s="125">
        <v>42839</v>
      </c>
      <c r="B107" s="120">
        <v>16.190000000000001</v>
      </c>
      <c r="C107" s="124">
        <v>-0.53</v>
      </c>
      <c r="D107" s="123">
        <v>-3.16986E-2</v>
      </c>
      <c r="E107" s="120">
        <v>16.72</v>
      </c>
      <c r="F107" s="120">
        <v>15.81</v>
      </c>
      <c r="G107" s="120">
        <v>16.72</v>
      </c>
      <c r="H107" s="121" t="s">
        <v>76</v>
      </c>
      <c r="I107" s="122">
        <v>8195880</v>
      </c>
      <c r="J107" s="120">
        <v>133205989.1982</v>
      </c>
      <c r="K107" s="120">
        <v>16.3111</v>
      </c>
      <c r="L107" s="120">
        <v>-0.53</v>
      </c>
      <c r="M107" s="120">
        <v>0.91</v>
      </c>
      <c r="N107" s="119">
        <v>-9.6561300000000003E-2</v>
      </c>
      <c r="O107" s="126">
        <v>-0.15947829999999999</v>
      </c>
    </row>
    <row r="108" spans="1:15" x14ac:dyDescent="0.15">
      <c r="A108" s="125">
        <v>42832</v>
      </c>
      <c r="B108" s="120">
        <v>16.72</v>
      </c>
      <c r="C108" s="124">
        <v>-1.55</v>
      </c>
      <c r="D108" s="123">
        <v>-8.4838499999999997E-2</v>
      </c>
      <c r="E108" s="120">
        <v>18.260000000000002</v>
      </c>
      <c r="F108" s="120">
        <v>16.655000000000001</v>
      </c>
      <c r="G108" s="120">
        <v>18.41</v>
      </c>
      <c r="H108" s="121" t="s">
        <v>76</v>
      </c>
      <c r="I108" s="122">
        <v>9071872</v>
      </c>
      <c r="J108" s="120">
        <v>158480129.2595</v>
      </c>
      <c r="K108" s="120">
        <v>16.774899999999999</v>
      </c>
      <c r="L108" s="120">
        <v>-1.54</v>
      </c>
      <c r="M108" s="120">
        <v>1.7549999999999999</v>
      </c>
      <c r="N108" s="119">
        <v>0.8861696</v>
      </c>
      <c r="O108" s="126">
        <v>0.81284120000000004</v>
      </c>
    </row>
    <row r="109" spans="1:15" x14ac:dyDescent="0.15">
      <c r="A109" s="125">
        <v>42825</v>
      </c>
      <c r="B109" s="120">
        <v>18.27</v>
      </c>
      <c r="C109" s="124">
        <v>0.14000000000000001</v>
      </c>
      <c r="D109" s="123">
        <v>7.7219999999999997E-3</v>
      </c>
      <c r="E109" s="120">
        <v>17.940000000000001</v>
      </c>
      <c r="F109" s="120">
        <v>17.829999999999998</v>
      </c>
      <c r="G109" s="120">
        <v>18.43</v>
      </c>
      <c r="H109" s="121" t="s">
        <v>76</v>
      </c>
      <c r="I109" s="122">
        <v>4809680</v>
      </c>
      <c r="J109" s="120">
        <v>87420856.821700007</v>
      </c>
      <c r="K109" s="120">
        <v>18.266999999999999</v>
      </c>
      <c r="L109" s="120">
        <v>0.33</v>
      </c>
      <c r="M109" s="120">
        <v>0.6</v>
      </c>
      <c r="N109" s="119">
        <v>-0.50956480000000004</v>
      </c>
      <c r="O109" s="126">
        <v>-0.50212060000000003</v>
      </c>
    </row>
    <row r="110" spans="1:15" x14ac:dyDescent="0.15">
      <c r="A110" s="125">
        <v>42818</v>
      </c>
      <c r="B110" s="120">
        <v>18.13</v>
      </c>
      <c r="C110" s="124">
        <v>0.01</v>
      </c>
      <c r="D110" s="123">
        <v>5.5190000000000003E-4</v>
      </c>
      <c r="E110" s="120">
        <v>18.059999999999999</v>
      </c>
      <c r="F110" s="120">
        <v>17.14</v>
      </c>
      <c r="G110" s="120">
        <v>19.239999999999998</v>
      </c>
      <c r="H110" s="121" t="s">
        <v>76</v>
      </c>
      <c r="I110" s="122">
        <v>9806963</v>
      </c>
      <c r="J110" s="120">
        <v>175586426.47369999</v>
      </c>
      <c r="K110" s="120">
        <v>18.440000000000001</v>
      </c>
      <c r="L110" s="120">
        <v>7.0000000000000007E-2</v>
      </c>
      <c r="M110" s="120">
        <v>2.1</v>
      </c>
      <c r="N110" s="119">
        <v>0.33964749999999999</v>
      </c>
      <c r="O110" s="126">
        <v>0.30644300000000002</v>
      </c>
    </row>
    <row r="111" spans="1:15" x14ac:dyDescent="0.15">
      <c r="A111" s="125">
        <v>42811</v>
      </c>
      <c r="B111" s="120">
        <v>18.12</v>
      </c>
      <c r="C111" s="124">
        <v>-0.52</v>
      </c>
      <c r="D111" s="123">
        <v>-2.7897000000000002E-2</v>
      </c>
      <c r="E111" s="120">
        <v>18.600000000000001</v>
      </c>
      <c r="F111" s="120">
        <v>17.95</v>
      </c>
      <c r="G111" s="120">
        <v>18.89</v>
      </c>
      <c r="H111" s="121" t="s">
        <v>76</v>
      </c>
      <c r="I111" s="122">
        <v>7320555</v>
      </c>
      <c r="J111" s="120">
        <v>134400368.5</v>
      </c>
      <c r="K111" s="120">
        <v>18.2087</v>
      </c>
      <c r="L111" s="120">
        <v>-0.48</v>
      </c>
      <c r="M111" s="120">
        <v>0.94</v>
      </c>
      <c r="N111" s="119">
        <v>0.78531660000000003</v>
      </c>
      <c r="O111" s="126">
        <v>0.78850600000000004</v>
      </c>
    </row>
    <row r="112" spans="1:15" x14ac:dyDescent="0.15">
      <c r="A112" s="125">
        <v>42804</v>
      </c>
      <c r="B112" s="120">
        <v>18.64</v>
      </c>
      <c r="C112" s="124">
        <v>0.4</v>
      </c>
      <c r="D112" s="123">
        <v>2.1929799999999999E-2</v>
      </c>
      <c r="E112" s="120">
        <v>18.23</v>
      </c>
      <c r="F112" s="120">
        <v>18.004999999999999</v>
      </c>
      <c r="G112" s="120">
        <v>18.670000000000002</v>
      </c>
      <c r="H112" s="121" t="s">
        <v>76</v>
      </c>
      <c r="I112" s="122">
        <v>4100424</v>
      </c>
      <c r="J112" s="120">
        <v>75146723.669</v>
      </c>
      <c r="K112" s="120">
        <v>18.557700000000001</v>
      </c>
      <c r="L112" s="120">
        <v>0.41</v>
      </c>
      <c r="M112" s="120">
        <v>0.66500000000000004</v>
      </c>
      <c r="N112" s="119">
        <v>-0.62317699999999998</v>
      </c>
      <c r="O112" s="126">
        <v>-0.63643229999999995</v>
      </c>
    </row>
    <row r="113" spans="1:15" x14ac:dyDescent="0.15">
      <c r="A113" s="125">
        <v>42797</v>
      </c>
      <c r="B113" s="120">
        <v>18.239999999999998</v>
      </c>
      <c r="C113" s="124">
        <v>-0.38</v>
      </c>
      <c r="D113" s="123">
        <v>-2.0408200000000001E-2</v>
      </c>
      <c r="E113" s="120">
        <v>18.57</v>
      </c>
      <c r="F113" s="120">
        <v>18.18</v>
      </c>
      <c r="G113" s="120">
        <v>20.13</v>
      </c>
      <c r="H113" s="121" t="s">
        <v>76</v>
      </c>
      <c r="I113" s="122">
        <v>10881564</v>
      </c>
      <c r="J113" s="120">
        <v>206692521.10969999</v>
      </c>
      <c r="K113" s="120">
        <v>18.3188</v>
      </c>
      <c r="L113" s="120">
        <v>-0.33</v>
      </c>
      <c r="M113" s="120">
        <v>1.95</v>
      </c>
      <c r="N113" s="119">
        <v>0.88501989999999997</v>
      </c>
      <c r="O113" s="126">
        <v>0.86550300000000002</v>
      </c>
    </row>
    <row r="114" spans="1:15" x14ac:dyDescent="0.15">
      <c r="A114" s="125">
        <v>42790</v>
      </c>
      <c r="B114" s="120">
        <v>18.62</v>
      </c>
      <c r="C114" s="124">
        <v>-0.59</v>
      </c>
      <c r="D114" s="123">
        <v>-3.07132E-2</v>
      </c>
      <c r="E114" s="120">
        <v>19.600000000000001</v>
      </c>
      <c r="F114" s="120">
        <v>18.510000000000002</v>
      </c>
      <c r="G114" s="120">
        <v>19.89</v>
      </c>
      <c r="H114" s="121" t="s">
        <v>76</v>
      </c>
      <c r="I114" s="122">
        <v>5772652</v>
      </c>
      <c r="J114" s="120">
        <v>110797205.0271</v>
      </c>
      <c r="K114" s="120">
        <v>18.6206</v>
      </c>
      <c r="L114" s="120">
        <v>-0.98</v>
      </c>
      <c r="M114" s="120">
        <v>1.38</v>
      </c>
      <c r="N114" s="119">
        <v>0.94407870000000005</v>
      </c>
      <c r="O114" s="126">
        <v>0.94876110000000002</v>
      </c>
    </row>
    <row r="115" spans="1:15" x14ac:dyDescent="0.15">
      <c r="A115" s="125">
        <v>42783</v>
      </c>
      <c r="B115" s="120">
        <v>19.21</v>
      </c>
      <c r="C115" s="124">
        <v>0.27</v>
      </c>
      <c r="D115" s="123">
        <v>1.4255500000000001E-2</v>
      </c>
      <c r="E115" s="120">
        <v>19.05</v>
      </c>
      <c r="F115" s="120">
        <v>18.940000000000001</v>
      </c>
      <c r="G115" s="120">
        <v>19.34</v>
      </c>
      <c r="H115" s="121" t="s">
        <v>76</v>
      </c>
      <c r="I115" s="122">
        <v>2969351</v>
      </c>
      <c r="J115" s="120">
        <v>56855202.425099999</v>
      </c>
      <c r="K115" s="120">
        <v>19.1965</v>
      </c>
      <c r="L115" s="120">
        <v>0.16</v>
      </c>
      <c r="M115" s="120">
        <v>0.4</v>
      </c>
      <c r="N115" s="119">
        <v>-0.33632109999999998</v>
      </c>
      <c r="O115" s="126">
        <v>-0.32228459999999998</v>
      </c>
    </row>
    <row r="116" spans="1:15" x14ac:dyDescent="0.15">
      <c r="A116" s="125">
        <v>42776</v>
      </c>
      <c r="B116" s="120">
        <v>18.940000000000001</v>
      </c>
      <c r="C116" s="124">
        <v>0.63</v>
      </c>
      <c r="D116" s="123">
        <v>3.4407399999999998E-2</v>
      </c>
      <c r="E116" s="120">
        <v>18.23</v>
      </c>
      <c r="F116" s="120">
        <v>18.215</v>
      </c>
      <c r="G116" s="120">
        <v>19.190000000000001</v>
      </c>
      <c r="H116" s="121" t="s">
        <v>76</v>
      </c>
      <c r="I116" s="122">
        <v>4474078</v>
      </c>
      <c r="J116" s="120">
        <v>83892442.844799995</v>
      </c>
      <c r="K116" s="120">
        <v>18.947399999999998</v>
      </c>
      <c r="L116" s="120">
        <v>0.71</v>
      </c>
      <c r="M116" s="120">
        <v>0.97499999999999998</v>
      </c>
      <c r="N116" s="119">
        <v>-0.165212</v>
      </c>
      <c r="O116" s="126">
        <v>-0.141537</v>
      </c>
    </row>
    <row r="117" spans="1:15" x14ac:dyDescent="0.15">
      <c r="A117" s="125">
        <v>42769</v>
      </c>
      <c r="B117" s="120">
        <v>18.309999999999999</v>
      </c>
      <c r="C117" s="124">
        <v>-0.17</v>
      </c>
      <c r="D117" s="123">
        <v>-9.1991E-3</v>
      </c>
      <c r="E117" s="120">
        <v>18.420000000000002</v>
      </c>
      <c r="F117" s="120">
        <v>17.989999999999998</v>
      </c>
      <c r="G117" s="120">
        <v>18.53</v>
      </c>
      <c r="H117" s="121" t="s">
        <v>76</v>
      </c>
      <c r="I117" s="122">
        <v>5359538</v>
      </c>
      <c r="J117" s="120">
        <v>97724004.682899997</v>
      </c>
      <c r="K117" s="120">
        <v>18.314599999999999</v>
      </c>
      <c r="L117" s="120">
        <v>-0.11</v>
      </c>
      <c r="M117" s="120">
        <v>0.54</v>
      </c>
      <c r="N117" s="119">
        <v>0.6522905</v>
      </c>
      <c r="O117" s="126">
        <v>0.61071019999999998</v>
      </c>
    </row>
    <row r="118" spans="1:15" x14ac:dyDescent="0.15">
      <c r="A118" s="125">
        <v>42762</v>
      </c>
      <c r="B118" s="120">
        <v>18.48</v>
      </c>
      <c r="C118" s="124">
        <v>-0.42</v>
      </c>
      <c r="D118" s="123">
        <v>-2.2222200000000001E-2</v>
      </c>
      <c r="E118" s="120">
        <v>18.79</v>
      </c>
      <c r="F118" s="120">
        <v>18.420000000000002</v>
      </c>
      <c r="G118" s="120">
        <v>18.96</v>
      </c>
      <c r="H118" s="121" t="s">
        <v>76</v>
      </c>
      <c r="I118" s="122">
        <v>3243702</v>
      </c>
      <c r="J118" s="120">
        <v>60671377.015600003</v>
      </c>
      <c r="K118" s="120">
        <v>18.540700000000001</v>
      </c>
      <c r="L118" s="120">
        <v>-0.31</v>
      </c>
      <c r="M118" s="120">
        <v>0.54</v>
      </c>
      <c r="N118" s="119">
        <v>7.5855400000000003E-2</v>
      </c>
      <c r="O118" s="126">
        <v>7.1708499999999994E-2</v>
      </c>
    </row>
    <row r="119" spans="1:15" x14ac:dyDescent="0.15">
      <c r="A119" s="125">
        <v>42755</v>
      </c>
      <c r="B119" s="120">
        <v>18.899999999999999</v>
      </c>
      <c r="C119" s="124">
        <v>0.19</v>
      </c>
      <c r="D119" s="123">
        <v>1.0155000000000001E-2</v>
      </c>
      <c r="E119" s="120">
        <v>18.62</v>
      </c>
      <c r="F119" s="120">
        <v>18.52</v>
      </c>
      <c r="G119" s="120">
        <v>18.989999999999998</v>
      </c>
      <c r="H119" s="121" t="s">
        <v>76</v>
      </c>
      <c r="I119" s="122">
        <v>3014998</v>
      </c>
      <c r="J119" s="120">
        <v>56611828.824500002</v>
      </c>
      <c r="K119" s="120">
        <v>18.8535</v>
      </c>
      <c r="L119" s="120">
        <v>0.28000000000000003</v>
      </c>
      <c r="M119" s="120">
        <v>0.47</v>
      </c>
      <c r="N119" s="119">
        <v>-0.30608030000000003</v>
      </c>
      <c r="O119" s="126">
        <v>-0.30383480000000002</v>
      </c>
    </row>
    <row r="120" spans="1:15" x14ac:dyDescent="0.15">
      <c r="A120" s="125">
        <v>42748</v>
      </c>
      <c r="B120" s="120">
        <v>18.71</v>
      </c>
      <c r="C120" s="124">
        <v>-0.02</v>
      </c>
      <c r="D120" s="123">
        <v>-1.0678E-3</v>
      </c>
      <c r="E120" s="120">
        <v>18.760000000000002</v>
      </c>
      <c r="F120" s="120">
        <v>18.39</v>
      </c>
      <c r="G120" s="120">
        <v>18.989999999999998</v>
      </c>
      <c r="H120" s="121" t="s">
        <v>76</v>
      </c>
      <c r="I120" s="122">
        <v>4344880</v>
      </c>
      <c r="J120" s="120">
        <v>81319531.727200001</v>
      </c>
      <c r="K120" s="120">
        <v>18.6813</v>
      </c>
      <c r="L120" s="120">
        <v>-0.05</v>
      </c>
      <c r="M120" s="120">
        <v>0.6</v>
      </c>
      <c r="N120" s="119">
        <v>-0.19806760000000001</v>
      </c>
      <c r="O120" s="126">
        <v>-0.21652550000000001</v>
      </c>
    </row>
    <row r="121" spans="1:15" x14ac:dyDescent="0.15">
      <c r="A121" s="125">
        <v>42741</v>
      </c>
      <c r="B121" s="120">
        <v>18.73</v>
      </c>
      <c r="C121" s="124">
        <v>-0.2</v>
      </c>
      <c r="D121" s="123">
        <v>-1.05652E-2</v>
      </c>
      <c r="E121" s="120">
        <v>19.12</v>
      </c>
      <c r="F121" s="120">
        <v>18.64</v>
      </c>
      <c r="G121" s="120">
        <v>19.600000000000001</v>
      </c>
      <c r="H121" s="121" t="s">
        <v>76</v>
      </c>
      <c r="I121" s="122">
        <v>5418013</v>
      </c>
      <c r="J121" s="120">
        <v>103793465.6172</v>
      </c>
      <c r="K121" s="120">
        <v>18.795000000000002</v>
      </c>
      <c r="L121" s="120">
        <v>-0.39</v>
      </c>
      <c r="M121" s="120">
        <v>0.96</v>
      </c>
      <c r="N121" s="119">
        <v>1.0909063999999999</v>
      </c>
      <c r="O121" s="126">
        <v>1.0918534</v>
      </c>
    </row>
    <row r="122" spans="1:15" x14ac:dyDescent="0.15">
      <c r="A122" s="125">
        <v>42734</v>
      </c>
      <c r="B122" s="120">
        <v>18.93</v>
      </c>
      <c r="C122" s="124">
        <v>-0.14000000000000001</v>
      </c>
      <c r="D122" s="123">
        <v>-7.3413999999999997E-3</v>
      </c>
      <c r="E122" s="120">
        <v>19.059999999999999</v>
      </c>
      <c r="F122" s="120">
        <v>18.86</v>
      </c>
      <c r="G122" s="120">
        <v>19.43</v>
      </c>
      <c r="H122" s="121" t="s">
        <v>76</v>
      </c>
      <c r="I122" s="122">
        <v>2591227</v>
      </c>
      <c r="J122" s="120">
        <v>49617945.042499997</v>
      </c>
      <c r="K122" s="120">
        <v>18.935099999999998</v>
      </c>
      <c r="L122" s="120">
        <v>-0.13</v>
      </c>
      <c r="M122" s="120">
        <v>0.56999999999999995</v>
      </c>
      <c r="N122" s="119">
        <v>-0.49305480000000002</v>
      </c>
      <c r="O122" s="126">
        <v>-0.49806020000000001</v>
      </c>
    </row>
    <row r="123" spans="1:15" x14ac:dyDescent="0.15">
      <c r="A123" s="125">
        <v>42727</v>
      </c>
      <c r="B123" s="120">
        <v>19.07</v>
      </c>
      <c r="C123" s="124">
        <v>-0.55000000000000004</v>
      </c>
      <c r="D123" s="123">
        <v>-2.8032600000000001E-2</v>
      </c>
      <c r="E123" s="120">
        <v>19.53</v>
      </c>
      <c r="F123" s="120">
        <v>19.010000000000002</v>
      </c>
      <c r="G123" s="120">
        <v>19.8</v>
      </c>
      <c r="H123" s="121" t="s">
        <v>76</v>
      </c>
      <c r="I123" s="122">
        <v>5111454</v>
      </c>
      <c r="J123" s="120">
        <v>98852388.529400006</v>
      </c>
      <c r="K123" s="120">
        <v>19.137799999999999</v>
      </c>
      <c r="L123" s="120">
        <v>-0.46</v>
      </c>
      <c r="M123" s="120">
        <v>0.79</v>
      </c>
      <c r="N123" s="119">
        <v>-0.52703169999999999</v>
      </c>
      <c r="O123" s="126">
        <v>-0.52887569999999995</v>
      </c>
    </row>
    <row r="124" spans="1:15" x14ac:dyDescent="0.15">
      <c r="A124" s="125">
        <v>42720</v>
      </c>
      <c r="B124" s="120">
        <v>19.62</v>
      </c>
      <c r="C124" s="124">
        <v>0.96</v>
      </c>
      <c r="D124" s="123">
        <v>5.1446899999999997E-2</v>
      </c>
      <c r="E124" s="120">
        <v>18.63</v>
      </c>
      <c r="F124" s="120">
        <v>18.27</v>
      </c>
      <c r="G124" s="120">
        <v>19.88</v>
      </c>
      <c r="H124" s="121" t="s">
        <v>76</v>
      </c>
      <c r="I124" s="122">
        <v>10807180</v>
      </c>
      <c r="J124" s="120">
        <v>209822329.85210001</v>
      </c>
      <c r="K124" s="120">
        <v>19.649899999999999</v>
      </c>
      <c r="L124" s="120">
        <v>0.99</v>
      </c>
      <c r="M124" s="120">
        <v>1.61</v>
      </c>
      <c r="N124" s="119">
        <v>0.73230300000000004</v>
      </c>
      <c r="O124" s="126">
        <v>0.83882279999999998</v>
      </c>
    </row>
    <row r="125" spans="1:15" x14ac:dyDescent="0.15">
      <c r="A125" s="125">
        <v>42713</v>
      </c>
      <c r="B125" s="120">
        <v>18.66</v>
      </c>
      <c r="C125" s="124">
        <v>1.26</v>
      </c>
      <c r="D125" s="123">
        <v>7.24138E-2</v>
      </c>
      <c r="E125" s="120">
        <v>17.64</v>
      </c>
      <c r="F125" s="120">
        <v>17.62</v>
      </c>
      <c r="G125" s="120">
        <v>18.829999999999998</v>
      </c>
      <c r="H125" s="121" t="s">
        <v>76</v>
      </c>
      <c r="I125" s="122">
        <v>6238620</v>
      </c>
      <c r="J125" s="120">
        <v>114106880.66429999</v>
      </c>
      <c r="K125" s="120">
        <v>18.696999999999999</v>
      </c>
      <c r="L125" s="120">
        <v>1.02</v>
      </c>
      <c r="M125" s="120">
        <v>1.21</v>
      </c>
      <c r="N125" s="119">
        <v>-7.1716000000000002E-2</v>
      </c>
      <c r="O125" s="126">
        <v>-1.1691500000000001E-2</v>
      </c>
    </row>
    <row r="126" spans="1:15" x14ac:dyDescent="0.15">
      <c r="A126" s="125">
        <v>42706</v>
      </c>
      <c r="B126" s="120">
        <v>17.399999999999999</v>
      </c>
      <c r="C126" s="124">
        <v>-0.2</v>
      </c>
      <c r="D126" s="123">
        <v>-1.13636E-2</v>
      </c>
      <c r="E126" s="120">
        <v>17.559999999999999</v>
      </c>
      <c r="F126" s="120">
        <v>16.8</v>
      </c>
      <c r="G126" s="120">
        <v>17.655000000000001</v>
      </c>
      <c r="H126" s="121" t="s">
        <v>76</v>
      </c>
      <c r="I126" s="122">
        <v>6720594</v>
      </c>
      <c r="J126" s="120">
        <v>115456739.59209999</v>
      </c>
      <c r="K126" s="120">
        <v>17.389900000000001</v>
      </c>
      <c r="L126" s="120">
        <v>-0.16</v>
      </c>
      <c r="M126" s="120">
        <v>0.85499999999999998</v>
      </c>
      <c r="N126" s="119">
        <v>0.6267855</v>
      </c>
      <c r="O126" s="126">
        <v>0.60712489999999997</v>
      </c>
    </row>
    <row r="127" spans="1:15" x14ac:dyDescent="0.15">
      <c r="A127" s="125">
        <v>42699</v>
      </c>
      <c r="B127" s="120">
        <v>17.600000000000001</v>
      </c>
      <c r="C127" s="124">
        <v>0.49</v>
      </c>
      <c r="D127" s="123">
        <v>2.8638199999999999E-2</v>
      </c>
      <c r="E127" s="120">
        <v>17.16</v>
      </c>
      <c r="F127" s="120">
        <v>17.14</v>
      </c>
      <c r="G127" s="120">
        <v>17.68</v>
      </c>
      <c r="H127" s="121" t="s">
        <v>76</v>
      </c>
      <c r="I127" s="122">
        <v>4131211</v>
      </c>
      <c r="J127" s="120">
        <v>71840552.363900006</v>
      </c>
      <c r="K127" s="120">
        <v>17.592300000000002</v>
      </c>
      <c r="L127" s="120">
        <v>0.44</v>
      </c>
      <c r="M127" s="120">
        <v>0.54</v>
      </c>
      <c r="N127" s="119">
        <v>-0.58663549999999998</v>
      </c>
      <c r="O127" s="126">
        <v>-0.57450259999999997</v>
      </c>
    </row>
    <row r="128" spans="1:15" x14ac:dyDescent="0.15">
      <c r="A128" s="125">
        <v>42692</v>
      </c>
      <c r="B128" s="120">
        <v>17.11</v>
      </c>
      <c r="C128" s="124">
        <v>0.11</v>
      </c>
      <c r="D128" s="123">
        <v>6.4706E-3</v>
      </c>
      <c r="E128" s="120">
        <v>16.29</v>
      </c>
      <c r="F128" s="120">
        <v>16.29</v>
      </c>
      <c r="G128" s="120">
        <v>17.28</v>
      </c>
      <c r="H128" s="121" t="s">
        <v>76</v>
      </c>
      <c r="I128" s="122">
        <v>9994112</v>
      </c>
      <c r="J128" s="120">
        <v>168838978.57690001</v>
      </c>
      <c r="K128" s="120">
        <v>17.0932</v>
      </c>
      <c r="L128" s="120">
        <v>0.82</v>
      </c>
      <c r="M128" s="120">
        <v>0.99</v>
      </c>
      <c r="N128" s="119">
        <v>-0.54440100000000002</v>
      </c>
      <c r="O128" s="126">
        <v>-0.52061360000000001</v>
      </c>
    </row>
    <row r="129" spans="1:15" x14ac:dyDescent="0.15">
      <c r="A129" s="125">
        <v>42685</v>
      </c>
      <c r="B129" s="120">
        <v>17</v>
      </c>
      <c r="C129" s="124">
        <v>2.9</v>
      </c>
      <c r="D129" s="123">
        <v>0.20567379999999999</v>
      </c>
      <c r="E129" s="120">
        <v>14.31</v>
      </c>
      <c r="F129" s="120">
        <v>13.791</v>
      </c>
      <c r="G129" s="120">
        <v>17.579999999999998</v>
      </c>
      <c r="H129" s="121" t="s">
        <v>76</v>
      </c>
      <c r="I129" s="122">
        <v>21936205</v>
      </c>
      <c r="J129" s="120">
        <v>352198110.17449999</v>
      </c>
      <c r="K129" s="120">
        <v>17.233799999999999</v>
      </c>
      <c r="L129" s="120">
        <v>2.69</v>
      </c>
      <c r="M129" s="120">
        <v>3.7890000000000001</v>
      </c>
      <c r="N129" s="119">
        <v>2.2040552</v>
      </c>
      <c r="O129" s="126">
        <v>2.6488654</v>
      </c>
    </row>
    <row r="130" spans="1:15" x14ac:dyDescent="0.15">
      <c r="A130" s="125">
        <v>42678</v>
      </c>
      <c r="B130" s="120">
        <v>14.1</v>
      </c>
      <c r="C130" s="124">
        <v>-0.12</v>
      </c>
      <c r="D130" s="123">
        <v>-8.4387999999999998E-3</v>
      </c>
      <c r="E130" s="120">
        <v>14.29</v>
      </c>
      <c r="F130" s="120">
        <v>13.96</v>
      </c>
      <c r="G130" s="120">
        <v>14.32</v>
      </c>
      <c r="H130" s="121" t="s">
        <v>76</v>
      </c>
      <c r="I130" s="122">
        <v>6846388</v>
      </c>
      <c r="J130" s="120">
        <v>96522636.744599998</v>
      </c>
      <c r="K130" s="120">
        <v>14.132300000000001</v>
      </c>
      <c r="L130" s="120">
        <v>-0.19</v>
      </c>
      <c r="M130" s="120">
        <v>0.36</v>
      </c>
      <c r="N130" s="119">
        <v>0.95470960000000005</v>
      </c>
      <c r="O130" s="126">
        <v>0.95666340000000005</v>
      </c>
    </row>
    <row r="131" spans="1:15" x14ac:dyDescent="0.15">
      <c r="A131" s="125">
        <v>42671</v>
      </c>
      <c r="B131" s="120">
        <v>14.22</v>
      </c>
      <c r="C131" s="124">
        <v>0.26</v>
      </c>
      <c r="D131" s="123">
        <v>1.8624600000000002E-2</v>
      </c>
      <c r="E131" s="120">
        <v>14.1</v>
      </c>
      <c r="F131" s="120">
        <v>13.8</v>
      </c>
      <c r="G131" s="120">
        <v>14.35</v>
      </c>
      <c r="H131" s="121" t="s">
        <v>76</v>
      </c>
      <c r="I131" s="122">
        <v>3502509</v>
      </c>
      <c r="J131" s="120">
        <v>49330220.685699999</v>
      </c>
      <c r="K131" s="120">
        <v>14.170500000000001</v>
      </c>
      <c r="L131" s="120">
        <v>0.12</v>
      </c>
      <c r="M131" s="120">
        <v>0.55000000000000004</v>
      </c>
      <c r="N131" s="119">
        <v>-0.26441429999999999</v>
      </c>
      <c r="O131" s="126">
        <v>-0.2477558</v>
      </c>
    </row>
    <row r="132" spans="1:15" x14ac:dyDescent="0.15">
      <c r="A132" s="125">
        <v>42664</v>
      </c>
      <c r="B132" s="120">
        <v>13.96</v>
      </c>
      <c r="C132" s="124">
        <v>0.28999999999999998</v>
      </c>
      <c r="D132" s="123">
        <v>2.1214299999999998E-2</v>
      </c>
      <c r="E132" s="120">
        <v>13.64</v>
      </c>
      <c r="F132" s="120">
        <v>13.53</v>
      </c>
      <c r="G132" s="120">
        <v>14.04</v>
      </c>
      <c r="H132" s="121" t="s">
        <v>76</v>
      </c>
      <c r="I132" s="122">
        <v>4761524</v>
      </c>
      <c r="J132" s="120">
        <v>65577402.745099999</v>
      </c>
      <c r="K132" s="120">
        <v>13.944000000000001</v>
      </c>
      <c r="L132" s="120">
        <v>0.32</v>
      </c>
      <c r="M132" s="120">
        <v>0.51</v>
      </c>
      <c r="N132" s="119">
        <v>-0.50269370000000002</v>
      </c>
      <c r="O132" s="126">
        <v>-0.51660709999999999</v>
      </c>
    </row>
    <row r="133" spans="1:15" x14ac:dyDescent="0.15">
      <c r="A133" s="125">
        <v>42657</v>
      </c>
      <c r="B133" s="120">
        <v>13.67</v>
      </c>
      <c r="C133" s="124">
        <v>-0.55000000000000004</v>
      </c>
      <c r="D133" s="123">
        <v>-3.8677900000000001E-2</v>
      </c>
      <c r="E133" s="120">
        <v>14.19</v>
      </c>
      <c r="F133" s="120">
        <v>13.64</v>
      </c>
      <c r="G133" s="120">
        <v>14.62</v>
      </c>
      <c r="H133" s="121" t="s">
        <v>76</v>
      </c>
      <c r="I133" s="122">
        <v>9574631</v>
      </c>
      <c r="J133" s="120">
        <v>135660674.87940001</v>
      </c>
      <c r="K133" s="120">
        <v>13.749499999999999</v>
      </c>
      <c r="L133" s="120">
        <v>-0.52</v>
      </c>
      <c r="M133" s="120">
        <v>0.98</v>
      </c>
      <c r="N133" s="119">
        <v>0.18138960000000001</v>
      </c>
      <c r="O133" s="126">
        <v>0.18107799999999999</v>
      </c>
    </row>
    <row r="134" spans="1:15" x14ac:dyDescent="0.15">
      <c r="A134" s="125">
        <v>42650</v>
      </c>
      <c r="B134" s="120">
        <v>14.22</v>
      </c>
      <c r="C134" s="124">
        <v>0.74</v>
      </c>
      <c r="D134" s="123">
        <v>5.4896100000000003E-2</v>
      </c>
      <c r="E134" s="120">
        <v>13.58</v>
      </c>
      <c r="F134" s="120">
        <v>13.51</v>
      </c>
      <c r="G134" s="120">
        <v>14.4</v>
      </c>
      <c r="H134" s="121" t="s">
        <v>76</v>
      </c>
      <c r="I134" s="122">
        <v>8104550</v>
      </c>
      <c r="J134" s="120">
        <v>114861742.6353</v>
      </c>
      <c r="K134" s="120">
        <v>14.2301</v>
      </c>
      <c r="L134" s="120">
        <v>0.64</v>
      </c>
      <c r="M134" s="120">
        <v>0.89</v>
      </c>
      <c r="N134" s="119">
        <v>0.1589989</v>
      </c>
      <c r="O134" s="126">
        <v>0.21369550000000001</v>
      </c>
    </row>
    <row r="135" spans="1:15" x14ac:dyDescent="0.15">
      <c r="A135" s="125">
        <v>42643</v>
      </c>
      <c r="B135" s="120">
        <v>13.48</v>
      </c>
      <c r="C135" s="124">
        <v>0.02</v>
      </c>
      <c r="D135" s="123">
        <v>1.4859000000000001E-3</v>
      </c>
      <c r="E135" s="120">
        <v>13.28</v>
      </c>
      <c r="F135" s="120">
        <v>13.28</v>
      </c>
      <c r="G135" s="120">
        <v>13.78</v>
      </c>
      <c r="H135" s="121" t="s">
        <v>76</v>
      </c>
      <c r="I135" s="122">
        <v>6992716</v>
      </c>
      <c r="J135" s="120">
        <v>94638023.892700002</v>
      </c>
      <c r="K135" s="120">
        <v>13.5198</v>
      </c>
      <c r="L135" s="120">
        <v>0.2</v>
      </c>
      <c r="M135" s="120">
        <v>0.5</v>
      </c>
      <c r="N135" s="119">
        <v>-0.52489129999999995</v>
      </c>
      <c r="O135" s="126">
        <v>-0.49077300000000001</v>
      </c>
    </row>
    <row r="136" spans="1:15" x14ac:dyDescent="0.15">
      <c r="A136" s="125">
        <v>42636</v>
      </c>
      <c r="B136" s="120">
        <v>13.46</v>
      </c>
      <c r="C136" s="124">
        <v>0.84</v>
      </c>
      <c r="D136" s="123">
        <v>6.6560999999999995E-2</v>
      </c>
      <c r="E136" s="120">
        <v>12.7</v>
      </c>
      <c r="F136" s="120">
        <v>11.77</v>
      </c>
      <c r="G136" s="120">
        <v>13.52</v>
      </c>
      <c r="H136" s="121" t="s">
        <v>76</v>
      </c>
      <c r="I136" s="122">
        <v>14718139</v>
      </c>
      <c r="J136" s="120">
        <v>185846446.33559999</v>
      </c>
      <c r="K136" s="120">
        <v>13.3575</v>
      </c>
      <c r="L136" s="120">
        <v>0.76</v>
      </c>
      <c r="M136" s="120">
        <v>1.75</v>
      </c>
      <c r="N136" s="119">
        <v>1.7049152000000001</v>
      </c>
      <c r="O136" s="126">
        <v>1.7507296000000001</v>
      </c>
    </row>
    <row r="137" spans="1:15" x14ac:dyDescent="0.15">
      <c r="A137" s="125">
        <v>42629</v>
      </c>
      <c r="B137" s="120">
        <v>12.62</v>
      </c>
      <c r="C137" s="124">
        <v>0.47</v>
      </c>
      <c r="D137" s="123">
        <v>3.8683099999999998E-2</v>
      </c>
      <c r="E137" s="120">
        <v>12.1</v>
      </c>
      <c r="F137" s="120">
        <v>11.92</v>
      </c>
      <c r="G137" s="120">
        <v>12.81</v>
      </c>
      <c r="H137" s="121" t="s">
        <v>76</v>
      </c>
      <c r="I137" s="122">
        <v>5441257</v>
      </c>
      <c r="J137" s="120">
        <v>67562601.809599996</v>
      </c>
      <c r="K137" s="120">
        <v>12.600300000000001</v>
      </c>
      <c r="L137" s="120">
        <v>0.52</v>
      </c>
      <c r="M137" s="120">
        <v>0.89</v>
      </c>
      <c r="N137" s="119">
        <v>-0.26982349999999999</v>
      </c>
      <c r="O137" s="126">
        <v>-0.28231729999999999</v>
      </c>
    </row>
    <row r="138" spans="1:15" x14ac:dyDescent="0.15">
      <c r="A138" s="125">
        <v>42622</v>
      </c>
      <c r="B138" s="120">
        <v>12.15</v>
      </c>
      <c r="C138" s="124">
        <v>-1.02</v>
      </c>
      <c r="D138" s="123">
        <v>-7.7448699999999995E-2</v>
      </c>
      <c r="E138" s="120">
        <v>13.14</v>
      </c>
      <c r="F138" s="120">
        <v>12.01</v>
      </c>
      <c r="G138" s="120">
        <v>13.14</v>
      </c>
      <c r="H138" s="121" t="s">
        <v>76</v>
      </c>
      <c r="I138" s="122">
        <v>7451975</v>
      </c>
      <c r="J138" s="120">
        <v>94139931.315300003</v>
      </c>
      <c r="K138" s="120">
        <v>12.209099999999999</v>
      </c>
      <c r="L138" s="120">
        <v>-0.99</v>
      </c>
      <c r="M138" s="120">
        <v>1.1299999999999999</v>
      </c>
      <c r="N138" s="119">
        <v>0.86401989999999995</v>
      </c>
      <c r="O138" s="126">
        <v>0.80716370000000004</v>
      </c>
    </row>
    <row r="139" spans="1:15" x14ac:dyDescent="0.15">
      <c r="A139" s="125">
        <v>42615</v>
      </c>
      <c r="B139" s="120">
        <v>13.17</v>
      </c>
      <c r="C139" s="124">
        <v>0.15</v>
      </c>
      <c r="D139" s="123">
        <v>1.15207E-2</v>
      </c>
      <c r="E139" s="120">
        <v>13.01</v>
      </c>
      <c r="F139" s="120">
        <v>12.88</v>
      </c>
      <c r="G139" s="120">
        <v>13.295</v>
      </c>
      <c r="H139" s="121" t="s">
        <v>76</v>
      </c>
      <c r="I139" s="122">
        <v>3997798</v>
      </c>
      <c r="J139" s="120">
        <v>52092642.334600002</v>
      </c>
      <c r="K139" s="120">
        <v>13.1808</v>
      </c>
      <c r="L139" s="120">
        <v>0.16</v>
      </c>
      <c r="M139" s="120">
        <v>0.41499999999999998</v>
      </c>
      <c r="N139" s="119">
        <v>-0.52622449999999998</v>
      </c>
      <c r="O139" s="126">
        <v>-0.53763039999999995</v>
      </c>
    </row>
    <row r="140" spans="1:15" x14ac:dyDescent="0.15">
      <c r="A140" s="125">
        <v>42608</v>
      </c>
      <c r="B140" s="120">
        <v>13.02</v>
      </c>
      <c r="C140" s="124">
        <v>0.13</v>
      </c>
      <c r="D140" s="123">
        <v>1.00853E-2</v>
      </c>
      <c r="E140" s="120">
        <v>12.92</v>
      </c>
      <c r="F140" s="120">
        <v>12.82</v>
      </c>
      <c r="G140" s="120">
        <v>13.835000000000001</v>
      </c>
      <c r="H140" s="121" t="s">
        <v>76</v>
      </c>
      <c r="I140" s="122">
        <v>8438169</v>
      </c>
      <c r="J140" s="120">
        <v>112664511.4606</v>
      </c>
      <c r="K140" s="120">
        <v>13.0473</v>
      </c>
      <c r="L140" s="120">
        <v>0.1</v>
      </c>
      <c r="M140" s="120">
        <v>1.0149999999999999</v>
      </c>
      <c r="N140" s="119">
        <v>9.7784399999999994E-2</v>
      </c>
      <c r="O140" s="126">
        <v>0.1202901</v>
      </c>
    </row>
    <row r="141" spans="1:15" x14ac:dyDescent="0.15">
      <c r="A141" s="125">
        <v>42601</v>
      </c>
      <c r="B141" s="120">
        <v>12.89</v>
      </c>
      <c r="C141" s="124">
        <v>-0.45</v>
      </c>
      <c r="D141" s="123">
        <v>-3.3733100000000002E-2</v>
      </c>
      <c r="E141" s="120">
        <v>13.33</v>
      </c>
      <c r="F141" s="120">
        <v>12.81</v>
      </c>
      <c r="G141" s="120">
        <v>13.42</v>
      </c>
      <c r="H141" s="121" t="s">
        <v>76</v>
      </c>
      <c r="I141" s="122">
        <v>7686545</v>
      </c>
      <c r="J141" s="120">
        <v>100567267.53030001</v>
      </c>
      <c r="K141" s="120">
        <v>12.938599999999999</v>
      </c>
      <c r="L141" s="120">
        <v>-0.44</v>
      </c>
      <c r="M141" s="120">
        <v>0.61</v>
      </c>
      <c r="N141" s="119">
        <v>-0.21377380000000001</v>
      </c>
      <c r="O141" s="126">
        <v>-0.22009960000000001</v>
      </c>
    </row>
    <row r="142" spans="1:15" x14ac:dyDescent="0.15">
      <c r="A142" s="125">
        <v>42594</v>
      </c>
      <c r="B142" s="120">
        <v>13.34</v>
      </c>
      <c r="C142" s="124">
        <v>0.13</v>
      </c>
      <c r="D142" s="123">
        <v>9.8410000000000008E-3</v>
      </c>
      <c r="E142" s="120">
        <v>13.17</v>
      </c>
      <c r="F142" s="120">
        <v>12.8</v>
      </c>
      <c r="G142" s="120">
        <v>13.54</v>
      </c>
      <c r="H142" s="121" t="s">
        <v>76</v>
      </c>
      <c r="I142" s="122">
        <v>9776506</v>
      </c>
      <c r="J142" s="120">
        <v>128948858.15360001</v>
      </c>
      <c r="K142" s="120">
        <v>13.3386</v>
      </c>
      <c r="L142" s="120">
        <v>0.17</v>
      </c>
      <c r="M142" s="120">
        <v>0.74</v>
      </c>
      <c r="N142" s="119">
        <v>-0.6425419</v>
      </c>
      <c r="O142" s="126">
        <v>-0.6500572</v>
      </c>
    </row>
    <row r="143" spans="1:15" x14ac:dyDescent="0.15">
      <c r="A143" s="125">
        <v>42587</v>
      </c>
      <c r="B143" s="120">
        <v>13.21</v>
      </c>
      <c r="C143" s="124">
        <v>-2.19</v>
      </c>
      <c r="D143" s="123">
        <v>-0.1422078</v>
      </c>
      <c r="E143" s="120">
        <v>15.34</v>
      </c>
      <c r="F143" s="120">
        <v>12.58</v>
      </c>
      <c r="G143" s="120">
        <v>15.43</v>
      </c>
      <c r="H143" s="121" t="s">
        <v>76</v>
      </c>
      <c r="I143" s="122">
        <v>27350072</v>
      </c>
      <c r="J143" s="120">
        <v>368485545.86000001</v>
      </c>
      <c r="K143" s="120">
        <v>13.287599999999999</v>
      </c>
      <c r="L143" s="120">
        <v>-2.13</v>
      </c>
      <c r="M143" s="120">
        <v>2.85</v>
      </c>
      <c r="N143" s="119">
        <v>2.7588726000000001</v>
      </c>
      <c r="O143" s="126">
        <v>2.2538475</v>
      </c>
    </row>
    <row r="144" spans="1:15" x14ac:dyDescent="0.15">
      <c r="A144" s="125">
        <v>42580</v>
      </c>
      <c r="B144" s="120">
        <v>15.4</v>
      </c>
      <c r="C144" s="124">
        <v>-0.28000000000000003</v>
      </c>
      <c r="D144" s="123">
        <v>-1.7857100000000001E-2</v>
      </c>
      <c r="E144" s="120">
        <v>15.67</v>
      </c>
      <c r="F144" s="120">
        <v>15.01</v>
      </c>
      <c r="G144" s="120">
        <v>16.13</v>
      </c>
      <c r="H144" s="121" t="s">
        <v>76</v>
      </c>
      <c r="I144" s="122">
        <v>7276137</v>
      </c>
      <c r="J144" s="120">
        <v>113246103.1848</v>
      </c>
      <c r="K144" s="120">
        <v>15.372400000000001</v>
      </c>
      <c r="L144" s="120">
        <v>-0.27</v>
      </c>
      <c r="M144" s="120">
        <v>1.1200000000000001</v>
      </c>
      <c r="N144" s="119">
        <v>-8.4757700000000005E-2</v>
      </c>
      <c r="O144" s="126">
        <v>-6.9329600000000005E-2</v>
      </c>
    </row>
    <row r="145" spans="1:15" x14ac:dyDescent="0.15">
      <c r="A145" s="125">
        <v>42573</v>
      </c>
      <c r="B145" s="120">
        <v>15.68</v>
      </c>
      <c r="C145" s="124">
        <v>0.96</v>
      </c>
      <c r="D145" s="123">
        <v>6.5217399999999995E-2</v>
      </c>
      <c r="E145" s="120">
        <v>14.74</v>
      </c>
      <c r="F145" s="120">
        <v>14.65</v>
      </c>
      <c r="G145" s="120">
        <v>15.71</v>
      </c>
      <c r="H145" s="121" t="s">
        <v>76</v>
      </c>
      <c r="I145" s="122">
        <v>7949957</v>
      </c>
      <c r="J145" s="120">
        <v>121682285.1057</v>
      </c>
      <c r="K145" s="120">
        <v>15.6297</v>
      </c>
      <c r="L145" s="120">
        <v>0.94</v>
      </c>
      <c r="M145" s="120">
        <v>1.06</v>
      </c>
      <c r="N145" s="119">
        <v>9.05194E-2</v>
      </c>
      <c r="O145" s="126">
        <v>0.12441629999999999</v>
      </c>
    </row>
    <row r="146" spans="1:15" x14ac:dyDescent="0.15">
      <c r="A146" s="125">
        <v>42566</v>
      </c>
      <c r="B146" s="120">
        <v>14.72</v>
      </c>
      <c r="C146" s="124">
        <v>0.24</v>
      </c>
      <c r="D146" s="123">
        <v>1.6574599999999998E-2</v>
      </c>
      <c r="E146" s="120">
        <v>14.53</v>
      </c>
      <c r="F146" s="120">
        <v>14.46</v>
      </c>
      <c r="G146" s="120">
        <v>15.29</v>
      </c>
      <c r="H146" s="121" t="s">
        <v>76</v>
      </c>
      <c r="I146" s="122">
        <v>7290065</v>
      </c>
      <c r="J146" s="120">
        <v>108218183.0827</v>
      </c>
      <c r="K146" s="120">
        <v>14.7621</v>
      </c>
      <c r="L146" s="120">
        <v>0.19</v>
      </c>
      <c r="M146" s="120">
        <v>0.83</v>
      </c>
      <c r="N146" s="119">
        <v>0.3407462</v>
      </c>
      <c r="O146" s="126">
        <v>0.40168910000000002</v>
      </c>
    </row>
    <row r="147" spans="1:15" x14ac:dyDescent="0.15">
      <c r="A147" s="125">
        <v>42559</v>
      </c>
      <c r="B147" s="120">
        <v>14.48</v>
      </c>
      <c r="C147" s="124">
        <v>0.31</v>
      </c>
      <c r="D147" s="123">
        <v>2.1877199999999999E-2</v>
      </c>
      <c r="E147" s="120">
        <v>14.08</v>
      </c>
      <c r="F147" s="120">
        <v>13.83</v>
      </c>
      <c r="G147" s="120">
        <v>14.56</v>
      </c>
      <c r="H147" s="121" t="s">
        <v>76</v>
      </c>
      <c r="I147" s="122">
        <v>5437319</v>
      </c>
      <c r="J147" s="120">
        <v>77205551.421000004</v>
      </c>
      <c r="K147" s="120">
        <v>14.4428</v>
      </c>
      <c r="L147" s="120">
        <v>0.4</v>
      </c>
      <c r="M147" s="120">
        <v>0.73</v>
      </c>
      <c r="N147" s="119">
        <v>-0.4396504</v>
      </c>
      <c r="O147" s="126">
        <v>-0.43210569999999998</v>
      </c>
    </row>
    <row r="148" spans="1:15" x14ac:dyDescent="0.15">
      <c r="A148" s="125">
        <v>42552</v>
      </c>
      <c r="B148" s="120">
        <v>14.17</v>
      </c>
      <c r="C148" s="124">
        <v>-0.33</v>
      </c>
      <c r="D148" s="123">
        <v>-2.27586E-2</v>
      </c>
      <c r="E148" s="120">
        <v>14.29</v>
      </c>
      <c r="F148" s="120">
        <v>13.48</v>
      </c>
      <c r="G148" s="120">
        <v>14.44</v>
      </c>
      <c r="H148" s="121" t="s">
        <v>76</v>
      </c>
      <c r="I148" s="122">
        <v>9703441</v>
      </c>
      <c r="J148" s="120">
        <v>135950573.11379999</v>
      </c>
      <c r="K148" s="120">
        <v>14.263400000000001</v>
      </c>
      <c r="L148" s="120">
        <v>-0.12</v>
      </c>
      <c r="M148" s="120">
        <v>0.96</v>
      </c>
      <c r="N148" s="119">
        <v>6.8732199999999993E-2</v>
      </c>
      <c r="O148" s="126">
        <v>7.3194000000000002E-3</v>
      </c>
    </row>
    <row r="149" spans="1:15" x14ac:dyDescent="0.15">
      <c r="A149" s="125">
        <v>42545</v>
      </c>
      <c r="B149" s="120">
        <v>14.5</v>
      </c>
      <c r="C149" s="124">
        <v>-0.8</v>
      </c>
      <c r="D149" s="123">
        <v>-5.2287599999999997E-2</v>
      </c>
      <c r="E149" s="120">
        <v>15.52</v>
      </c>
      <c r="F149" s="120">
        <v>14.11</v>
      </c>
      <c r="G149" s="120">
        <v>15.61</v>
      </c>
      <c r="H149" s="121" t="s">
        <v>76</v>
      </c>
      <c r="I149" s="122">
        <v>9079394</v>
      </c>
      <c r="J149" s="120">
        <v>134962728.31909999</v>
      </c>
      <c r="K149" s="120">
        <v>14.4366</v>
      </c>
      <c r="L149" s="120">
        <v>-1.02</v>
      </c>
      <c r="M149" s="120">
        <v>1.5</v>
      </c>
      <c r="N149" s="119">
        <v>0.19679940000000001</v>
      </c>
      <c r="O149" s="126">
        <v>0.134884</v>
      </c>
    </row>
    <row r="150" spans="1:15" x14ac:dyDescent="0.15">
      <c r="A150" s="125">
        <v>42538</v>
      </c>
      <c r="B150" s="120">
        <v>15.3</v>
      </c>
      <c r="C150" s="124">
        <v>-0.9</v>
      </c>
      <c r="D150" s="123">
        <v>-5.5555599999999997E-2</v>
      </c>
      <c r="E150" s="120">
        <v>16.12</v>
      </c>
      <c r="F150" s="120">
        <v>15.13</v>
      </c>
      <c r="G150" s="120">
        <v>16.18</v>
      </c>
      <c r="H150" s="121" t="s">
        <v>76</v>
      </c>
      <c r="I150" s="122">
        <v>7586396</v>
      </c>
      <c r="J150" s="120">
        <v>118922049.9562</v>
      </c>
      <c r="K150" s="120">
        <v>15.3573</v>
      </c>
      <c r="L150" s="120">
        <v>-0.82</v>
      </c>
      <c r="M150" s="120">
        <v>1.05</v>
      </c>
      <c r="N150" s="119">
        <v>-6.6806099999999993E-2</v>
      </c>
      <c r="O150" s="126">
        <v>-0.11913700000000001</v>
      </c>
    </row>
    <row r="151" spans="1:15" x14ac:dyDescent="0.15">
      <c r="A151" s="125">
        <v>42531</v>
      </c>
      <c r="B151" s="120">
        <v>16.2</v>
      </c>
      <c r="C151" s="124">
        <v>-0.63</v>
      </c>
      <c r="D151" s="123">
        <v>-3.74332E-2</v>
      </c>
      <c r="E151" s="120">
        <v>16.829999999999998</v>
      </c>
      <c r="F151" s="120">
        <v>16.100000000000001</v>
      </c>
      <c r="G151" s="120">
        <v>17.04</v>
      </c>
      <c r="H151" s="121" t="s">
        <v>76</v>
      </c>
      <c r="I151" s="122">
        <v>8129496</v>
      </c>
      <c r="J151" s="120">
        <v>135006293.18790001</v>
      </c>
      <c r="K151" s="120">
        <v>16.2272</v>
      </c>
      <c r="L151" s="120">
        <v>-0.63</v>
      </c>
      <c r="M151" s="120">
        <v>0.94</v>
      </c>
      <c r="N151" s="119">
        <v>0.34431699999999998</v>
      </c>
      <c r="O151" s="126">
        <v>0.29493819999999998</v>
      </c>
    </row>
    <row r="152" spans="1:15" x14ac:dyDescent="0.15">
      <c r="A152" s="125">
        <v>42524</v>
      </c>
      <c r="B152" s="120">
        <v>16.829999999999998</v>
      </c>
      <c r="C152" s="124">
        <v>-0.87</v>
      </c>
      <c r="D152" s="123">
        <v>-4.9152500000000002E-2</v>
      </c>
      <c r="E152" s="120">
        <v>17.690000000000001</v>
      </c>
      <c r="F152" s="120">
        <v>16.82</v>
      </c>
      <c r="G152" s="120">
        <v>17.8</v>
      </c>
      <c r="H152" s="121" t="s">
        <v>76</v>
      </c>
      <c r="I152" s="122">
        <v>6047306</v>
      </c>
      <c r="J152" s="120">
        <v>104256938.26549999</v>
      </c>
      <c r="K152" s="120">
        <v>16.9392</v>
      </c>
      <c r="L152" s="120">
        <v>-0.86</v>
      </c>
      <c r="M152" s="120">
        <v>0.98</v>
      </c>
      <c r="N152" s="119">
        <v>0.13525229999999999</v>
      </c>
      <c r="O152" s="126">
        <v>0.1106452</v>
      </c>
    </row>
    <row r="153" spans="1:15" x14ac:dyDescent="0.15">
      <c r="A153" s="125">
        <v>42517</v>
      </c>
      <c r="B153" s="120">
        <v>17.7</v>
      </c>
      <c r="C153" s="124">
        <v>7.0000000000000007E-2</v>
      </c>
      <c r="D153" s="123">
        <v>3.9705000000000001E-3</v>
      </c>
      <c r="E153" s="120">
        <v>17.68</v>
      </c>
      <c r="F153" s="120">
        <v>17.29</v>
      </c>
      <c r="G153" s="120">
        <v>17.88</v>
      </c>
      <c r="H153" s="121" t="s">
        <v>76</v>
      </c>
      <c r="I153" s="122">
        <v>5326839</v>
      </c>
      <c r="J153" s="120">
        <v>93870606.826000005</v>
      </c>
      <c r="K153" s="120">
        <v>17.754799999999999</v>
      </c>
      <c r="L153" s="120">
        <v>0.02</v>
      </c>
      <c r="M153" s="120">
        <v>0.59</v>
      </c>
      <c r="N153" s="119">
        <v>-1.52117E-2</v>
      </c>
      <c r="O153" s="126">
        <v>-1.56683E-2</v>
      </c>
    </row>
    <row r="154" spans="1:15" x14ac:dyDescent="0.15">
      <c r="A154" s="125">
        <v>42510</v>
      </c>
      <c r="B154" s="120">
        <v>17.63</v>
      </c>
      <c r="C154" s="124">
        <v>-0.18</v>
      </c>
      <c r="D154" s="123">
        <v>-1.01067E-2</v>
      </c>
      <c r="E154" s="120">
        <v>17.8</v>
      </c>
      <c r="F154" s="120">
        <v>17.309999999999999</v>
      </c>
      <c r="G154" s="120">
        <v>17.98</v>
      </c>
      <c r="H154" s="121" t="s">
        <v>76</v>
      </c>
      <c r="I154" s="122">
        <v>5409121</v>
      </c>
      <c r="J154" s="120">
        <v>95364809.526500002</v>
      </c>
      <c r="K154" s="120">
        <v>17.580200000000001</v>
      </c>
      <c r="L154" s="120">
        <v>-0.17</v>
      </c>
      <c r="M154" s="120">
        <v>0.67</v>
      </c>
      <c r="N154" s="119">
        <v>-0.38507659999999999</v>
      </c>
      <c r="O154" s="126">
        <v>-0.40011390000000002</v>
      </c>
    </row>
    <row r="155" spans="1:15" x14ac:dyDescent="0.15">
      <c r="A155" s="125">
        <v>42503</v>
      </c>
      <c r="B155" s="120">
        <v>17.809999999999999</v>
      </c>
      <c r="C155" s="124">
        <v>-0.67</v>
      </c>
      <c r="D155" s="123">
        <v>-3.62554E-2</v>
      </c>
      <c r="E155" s="120">
        <v>18.36</v>
      </c>
      <c r="F155" s="120">
        <v>17.46</v>
      </c>
      <c r="G155" s="120">
        <v>18.59</v>
      </c>
      <c r="H155" s="121" t="s">
        <v>76</v>
      </c>
      <c r="I155" s="122">
        <v>8796414</v>
      </c>
      <c r="J155" s="120">
        <v>158971524.15779999</v>
      </c>
      <c r="K155" s="120">
        <v>17.864100000000001</v>
      </c>
      <c r="L155" s="120">
        <v>-0.55000000000000004</v>
      </c>
      <c r="M155" s="120">
        <v>1.1299999999999999</v>
      </c>
      <c r="N155" s="119">
        <v>-0.49499330000000002</v>
      </c>
      <c r="O155" s="126">
        <v>-0.5122911</v>
      </c>
    </row>
    <row r="156" spans="1:15" x14ac:dyDescent="0.15">
      <c r="A156" s="125">
        <v>42496</v>
      </c>
      <c r="B156" s="120">
        <v>18.48</v>
      </c>
      <c r="C156" s="124">
        <v>-1.45</v>
      </c>
      <c r="D156" s="123">
        <v>-7.2754600000000003E-2</v>
      </c>
      <c r="E156" s="120">
        <v>20.02</v>
      </c>
      <c r="F156" s="120">
        <v>17.510000000000002</v>
      </c>
      <c r="G156" s="120">
        <v>20.03</v>
      </c>
      <c r="H156" s="121" t="s">
        <v>76</v>
      </c>
      <c r="I156" s="122">
        <v>17418411</v>
      </c>
      <c r="J156" s="120">
        <v>325955747.97250003</v>
      </c>
      <c r="K156" s="120">
        <v>18.3748</v>
      </c>
      <c r="L156" s="120">
        <v>-1.54</v>
      </c>
      <c r="M156" s="120">
        <v>2.52</v>
      </c>
      <c r="N156" s="119">
        <v>3.6456281000000001</v>
      </c>
      <c r="O156" s="126">
        <v>3.3331257999999999</v>
      </c>
    </row>
    <row r="157" spans="1:15" x14ac:dyDescent="0.15">
      <c r="A157" s="125">
        <v>42489</v>
      </c>
      <c r="B157" s="120">
        <v>19.93</v>
      </c>
      <c r="C157" s="124">
        <v>0.04</v>
      </c>
      <c r="D157" s="123">
        <v>2.0111E-3</v>
      </c>
      <c r="E157" s="120">
        <v>19.79</v>
      </c>
      <c r="F157" s="120">
        <v>19.649999999999999</v>
      </c>
      <c r="G157" s="120">
        <v>20.440000000000001</v>
      </c>
      <c r="H157" s="121" t="s">
        <v>76</v>
      </c>
      <c r="I157" s="122">
        <v>3749420</v>
      </c>
      <c r="J157" s="120">
        <v>75224159.640599996</v>
      </c>
      <c r="K157" s="120">
        <v>19.837800000000001</v>
      </c>
      <c r="L157" s="120">
        <v>0.14000000000000001</v>
      </c>
      <c r="M157" s="120">
        <v>0.79</v>
      </c>
      <c r="N157" s="119">
        <v>-0.4377742</v>
      </c>
      <c r="O157" s="126">
        <v>-0.4442431</v>
      </c>
    </row>
    <row r="158" spans="1:15" x14ac:dyDescent="0.15">
      <c r="A158" s="125">
        <v>42482</v>
      </c>
      <c r="B158" s="120">
        <v>19.89</v>
      </c>
      <c r="C158" s="124">
        <v>-0.86</v>
      </c>
      <c r="D158" s="123">
        <v>-4.1445799999999998E-2</v>
      </c>
      <c r="E158" s="120">
        <v>20.72</v>
      </c>
      <c r="F158" s="120">
        <v>19.690000000000001</v>
      </c>
      <c r="G158" s="120">
        <v>21.04</v>
      </c>
      <c r="H158" s="121" t="s">
        <v>76</v>
      </c>
      <c r="I158" s="122">
        <v>6668886</v>
      </c>
      <c r="J158" s="120">
        <v>135354440.10600001</v>
      </c>
      <c r="K158" s="120">
        <v>19.873999999999999</v>
      </c>
      <c r="L158" s="120">
        <v>-0.83</v>
      </c>
      <c r="M158" s="120">
        <v>1.35</v>
      </c>
      <c r="N158" s="119">
        <v>0.1914478</v>
      </c>
      <c r="O158" s="126">
        <v>0.1408143</v>
      </c>
    </row>
    <row r="159" spans="1:15" x14ac:dyDescent="0.15">
      <c r="A159" s="125">
        <v>42475</v>
      </c>
      <c r="B159" s="120">
        <v>20.75</v>
      </c>
      <c r="C159" s="124">
        <v>-0.51</v>
      </c>
      <c r="D159" s="123">
        <v>-2.3988700000000002E-2</v>
      </c>
      <c r="E159" s="120">
        <v>21.39</v>
      </c>
      <c r="F159" s="120">
        <v>20.34</v>
      </c>
      <c r="G159" s="120">
        <v>21.844999999999999</v>
      </c>
      <c r="H159" s="121" t="s">
        <v>76</v>
      </c>
      <c r="I159" s="122">
        <v>5597296</v>
      </c>
      <c r="J159" s="120">
        <v>118647216.47849999</v>
      </c>
      <c r="K159" s="120">
        <v>20.742999999999999</v>
      </c>
      <c r="L159" s="120">
        <v>-0.64</v>
      </c>
      <c r="M159" s="120">
        <v>1.5049999999999999</v>
      </c>
      <c r="N159" s="119">
        <v>-9.3321399999999999E-2</v>
      </c>
      <c r="O159" s="126">
        <v>-8.5503399999999993E-2</v>
      </c>
    </row>
    <row r="160" spans="1:15" x14ac:dyDescent="0.15">
      <c r="A160" s="125">
        <v>42468</v>
      </c>
      <c r="B160" s="120">
        <v>21.26</v>
      </c>
      <c r="C160" s="124">
        <v>0.36</v>
      </c>
      <c r="D160" s="123">
        <v>1.7224900000000001E-2</v>
      </c>
      <c r="E160" s="120">
        <v>20.96</v>
      </c>
      <c r="F160" s="120">
        <v>20.54</v>
      </c>
      <c r="G160" s="120">
        <v>21.4</v>
      </c>
      <c r="H160" s="121" t="s">
        <v>76</v>
      </c>
      <c r="I160" s="122">
        <v>6173407</v>
      </c>
      <c r="J160" s="120">
        <v>129740471.1789</v>
      </c>
      <c r="K160" s="120">
        <v>21.2486</v>
      </c>
      <c r="L160" s="120">
        <v>0.3</v>
      </c>
      <c r="M160" s="120">
        <v>0.86</v>
      </c>
      <c r="N160" s="119">
        <v>-0.24411240000000001</v>
      </c>
      <c r="O160" s="126">
        <v>-0.2424589</v>
      </c>
    </row>
    <row r="161" spans="1:15" x14ac:dyDescent="0.15">
      <c r="A161" s="125">
        <v>42461</v>
      </c>
      <c r="B161" s="120">
        <v>20.9</v>
      </c>
      <c r="C161" s="124">
        <v>0.92</v>
      </c>
      <c r="D161" s="123">
        <v>4.6045999999999997E-2</v>
      </c>
      <c r="E161" s="120">
        <v>20.09</v>
      </c>
      <c r="F161" s="120">
        <v>20.010000000000002</v>
      </c>
      <c r="G161" s="120">
        <v>21.524999999999999</v>
      </c>
      <c r="H161" s="121" t="s">
        <v>76</v>
      </c>
      <c r="I161" s="122">
        <v>8167097</v>
      </c>
      <c r="J161" s="120">
        <v>171265246.40669999</v>
      </c>
      <c r="K161" s="120">
        <v>20.819800000000001</v>
      </c>
      <c r="L161" s="120">
        <v>0.81</v>
      </c>
      <c r="M161" s="120">
        <v>1.5149999999999999</v>
      </c>
      <c r="N161" s="119">
        <v>0.27954590000000001</v>
      </c>
      <c r="O161" s="126">
        <v>0.34159489999999998</v>
      </c>
    </row>
    <row r="162" spans="1:15" x14ac:dyDescent="0.15">
      <c r="A162" s="125">
        <v>42454</v>
      </c>
      <c r="B162" s="120">
        <v>19.98</v>
      </c>
      <c r="C162" s="124">
        <v>0.01</v>
      </c>
      <c r="D162" s="123">
        <v>5.0080000000000003E-4</v>
      </c>
      <c r="E162" s="120">
        <v>20</v>
      </c>
      <c r="F162" s="120">
        <v>19.350000000000001</v>
      </c>
      <c r="G162" s="120">
        <v>20.37</v>
      </c>
      <c r="H162" s="121" t="s">
        <v>76</v>
      </c>
      <c r="I162" s="122">
        <v>6382809</v>
      </c>
      <c r="J162" s="120">
        <v>127657939.4349</v>
      </c>
      <c r="K162" s="120">
        <v>19.985600000000002</v>
      </c>
      <c r="L162" s="120">
        <v>-0.02</v>
      </c>
      <c r="M162" s="120">
        <v>1.02</v>
      </c>
      <c r="N162" s="119">
        <v>-0.5628763</v>
      </c>
      <c r="O162" s="126">
        <v>-0.53486210000000001</v>
      </c>
    </row>
    <row r="163" spans="1:15" x14ac:dyDescent="0.15">
      <c r="A163" s="125">
        <v>42447</v>
      </c>
      <c r="B163" s="120">
        <v>19.97</v>
      </c>
      <c r="C163" s="124">
        <v>2.68</v>
      </c>
      <c r="D163" s="123">
        <v>0.1550029</v>
      </c>
      <c r="E163" s="120">
        <v>17.27</v>
      </c>
      <c r="F163" s="120">
        <v>16.87</v>
      </c>
      <c r="G163" s="120">
        <v>20.05</v>
      </c>
      <c r="H163" s="121" t="s">
        <v>76</v>
      </c>
      <c r="I163" s="122">
        <v>14601838</v>
      </c>
      <c r="J163" s="120">
        <v>274451791.54100001</v>
      </c>
      <c r="K163" s="120">
        <v>19.7515</v>
      </c>
      <c r="L163" s="120">
        <v>2.7</v>
      </c>
      <c r="M163" s="120">
        <v>3.18</v>
      </c>
      <c r="N163" s="119">
        <v>1.3822665000000001</v>
      </c>
      <c r="O163" s="126">
        <v>1.5318508</v>
      </c>
    </row>
    <row r="164" spans="1:15" x14ac:dyDescent="0.15">
      <c r="A164" s="125">
        <v>42440</v>
      </c>
      <c r="B164" s="120">
        <v>17.29</v>
      </c>
      <c r="C164" s="124">
        <v>-1.19</v>
      </c>
      <c r="D164" s="123">
        <v>-6.4393900000000004E-2</v>
      </c>
      <c r="E164" s="120">
        <v>18.399999999999999</v>
      </c>
      <c r="F164" s="120">
        <v>17.23</v>
      </c>
      <c r="G164" s="120">
        <v>18.63</v>
      </c>
      <c r="H164" s="121" t="s">
        <v>76</v>
      </c>
      <c r="I164" s="122">
        <v>6129389</v>
      </c>
      <c r="J164" s="120">
        <v>108399668.6573</v>
      </c>
      <c r="K164" s="120">
        <v>17.334299999999999</v>
      </c>
      <c r="L164" s="120">
        <v>-1.1100000000000001</v>
      </c>
      <c r="M164" s="120">
        <v>1.4</v>
      </c>
      <c r="N164" s="119">
        <v>-0.1474693</v>
      </c>
      <c r="O164" s="126">
        <v>-0.16482079999999999</v>
      </c>
    </row>
    <row r="165" spans="1:15" x14ac:dyDescent="0.15">
      <c r="A165" s="125">
        <v>42433</v>
      </c>
      <c r="B165" s="120">
        <v>18.48</v>
      </c>
      <c r="C165" s="124">
        <v>0.7</v>
      </c>
      <c r="D165" s="123">
        <v>3.9370099999999998E-2</v>
      </c>
      <c r="E165" s="120">
        <v>17.760000000000002</v>
      </c>
      <c r="F165" s="120">
        <v>17.68</v>
      </c>
      <c r="G165" s="120">
        <v>18.515000000000001</v>
      </c>
      <c r="H165" s="121" t="s">
        <v>76</v>
      </c>
      <c r="I165" s="122">
        <v>7189640</v>
      </c>
      <c r="J165" s="120">
        <v>129792110.50560001</v>
      </c>
      <c r="K165" s="120">
        <v>18.372900000000001</v>
      </c>
      <c r="L165" s="120">
        <v>0.72</v>
      </c>
      <c r="M165" s="120">
        <v>0.83499999999999996</v>
      </c>
      <c r="N165" s="119">
        <v>-0.52745649999999999</v>
      </c>
      <c r="O165" s="126">
        <v>-0.53912110000000002</v>
      </c>
    </row>
    <row r="166" spans="1:15" x14ac:dyDescent="0.15">
      <c r="A166" s="125">
        <v>42426</v>
      </c>
      <c r="B166" s="120">
        <v>17.78</v>
      </c>
      <c r="C166" s="124">
        <v>-1.23</v>
      </c>
      <c r="D166" s="123">
        <v>-6.4702800000000005E-2</v>
      </c>
      <c r="E166" s="120">
        <v>19.079999999999998</v>
      </c>
      <c r="F166" s="120">
        <v>17.489999999999998</v>
      </c>
      <c r="G166" s="120">
        <v>19.97</v>
      </c>
      <c r="H166" s="121" t="s">
        <v>76</v>
      </c>
      <c r="I166" s="122">
        <v>15214770</v>
      </c>
      <c r="J166" s="120">
        <v>281618672.38779998</v>
      </c>
      <c r="K166" s="120">
        <v>17.793399999999998</v>
      </c>
      <c r="L166" s="120">
        <v>-1.3</v>
      </c>
      <c r="M166" s="120">
        <v>2.48</v>
      </c>
      <c r="N166" s="119">
        <v>2.3569977999999998</v>
      </c>
      <c r="O166" s="126">
        <v>2.3184868999999999</v>
      </c>
    </row>
    <row r="167" spans="1:15" x14ac:dyDescent="0.15">
      <c r="A167" s="125">
        <v>42419</v>
      </c>
      <c r="B167" s="120">
        <v>19.010000000000002</v>
      </c>
      <c r="C167" s="124">
        <v>1.07</v>
      </c>
      <c r="D167" s="123">
        <v>5.9643300000000003E-2</v>
      </c>
      <c r="E167" s="120">
        <v>18.149999999999999</v>
      </c>
      <c r="F167" s="120">
        <v>18.09</v>
      </c>
      <c r="G167" s="120">
        <v>19.079999999999998</v>
      </c>
      <c r="H167" s="121" t="s">
        <v>76</v>
      </c>
      <c r="I167" s="122">
        <v>4532255</v>
      </c>
      <c r="J167" s="120">
        <v>84863578.699100003</v>
      </c>
      <c r="K167" s="120">
        <v>18.900500000000001</v>
      </c>
      <c r="L167" s="120">
        <v>0.86</v>
      </c>
      <c r="M167" s="120">
        <v>0.99</v>
      </c>
      <c r="N167" s="119">
        <v>4.9239000000000002E-3</v>
      </c>
      <c r="O167" s="126">
        <v>6.6248799999999997E-2</v>
      </c>
    </row>
    <row r="168" spans="1:15" x14ac:dyDescent="0.15">
      <c r="A168" s="125">
        <v>42412</v>
      </c>
      <c r="B168" s="120">
        <v>17.940000000000001</v>
      </c>
      <c r="C168" s="124">
        <v>-0.36</v>
      </c>
      <c r="D168" s="123">
        <v>-1.9672100000000001E-2</v>
      </c>
      <c r="E168" s="120">
        <v>18.13</v>
      </c>
      <c r="F168" s="120">
        <v>17.260000000000002</v>
      </c>
      <c r="G168" s="120">
        <v>18.21</v>
      </c>
      <c r="H168" s="121" t="s">
        <v>76</v>
      </c>
      <c r="I168" s="122">
        <v>4510048</v>
      </c>
      <c r="J168" s="120">
        <v>79590786.160500005</v>
      </c>
      <c r="K168" s="120">
        <v>17.9056</v>
      </c>
      <c r="L168" s="120">
        <v>-0.19</v>
      </c>
      <c r="M168" s="120">
        <v>0.95</v>
      </c>
      <c r="N168" s="119">
        <v>-0.14274220000000001</v>
      </c>
      <c r="O168" s="126">
        <v>-0.1841149</v>
      </c>
    </row>
    <row r="169" spans="1:15" x14ac:dyDescent="0.15">
      <c r="A169" s="125">
        <v>42405</v>
      </c>
      <c r="B169" s="120">
        <v>18.3</v>
      </c>
      <c r="C169" s="124">
        <v>-0.76</v>
      </c>
      <c r="D169" s="123">
        <v>-3.9874100000000003E-2</v>
      </c>
      <c r="E169" s="120">
        <v>18.98</v>
      </c>
      <c r="F169" s="120">
        <v>18.170000000000002</v>
      </c>
      <c r="G169" s="120">
        <v>19.239999999999998</v>
      </c>
      <c r="H169" s="121" t="s">
        <v>76</v>
      </c>
      <c r="I169" s="122">
        <v>5261017</v>
      </c>
      <c r="J169" s="120">
        <v>97551458.328099996</v>
      </c>
      <c r="K169" s="120">
        <v>18.3186</v>
      </c>
      <c r="L169" s="120">
        <v>-0.68</v>
      </c>
      <c r="M169" s="120">
        <v>1.07</v>
      </c>
      <c r="N169" s="119">
        <v>-0.10273259999999999</v>
      </c>
      <c r="O169" s="126">
        <v>-0.11869830000000001</v>
      </c>
    </row>
    <row r="170" spans="1:15" x14ac:dyDescent="0.15">
      <c r="A170" s="125">
        <v>42398</v>
      </c>
      <c r="B170" s="120">
        <v>19.059999999999999</v>
      </c>
      <c r="C170" s="124">
        <v>0.41</v>
      </c>
      <c r="D170" s="123">
        <v>2.1983900000000001E-2</v>
      </c>
      <c r="E170" s="120">
        <v>18.59</v>
      </c>
      <c r="F170" s="120">
        <v>18.3</v>
      </c>
      <c r="G170" s="120">
        <v>19.36</v>
      </c>
      <c r="H170" s="121" t="s">
        <v>76</v>
      </c>
      <c r="I170" s="122">
        <v>5863377</v>
      </c>
      <c r="J170" s="120">
        <v>110690195.7881</v>
      </c>
      <c r="K170" s="120">
        <v>19.0928</v>
      </c>
      <c r="L170" s="120">
        <v>0.47</v>
      </c>
      <c r="M170" s="120">
        <v>1.06</v>
      </c>
      <c r="N170" s="119">
        <v>0.26591809999999999</v>
      </c>
      <c r="O170" s="126">
        <v>0.3296712</v>
      </c>
    </row>
    <row r="171" spans="1:15" x14ac:dyDescent="0.15">
      <c r="A171" s="125">
        <v>42391</v>
      </c>
      <c r="B171" s="120">
        <v>18.649999999999999</v>
      </c>
      <c r="C171" s="124">
        <v>1.1499999999999999</v>
      </c>
      <c r="D171" s="123">
        <v>6.5714300000000003E-2</v>
      </c>
      <c r="E171" s="120">
        <v>17.63</v>
      </c>
      <c r="F171" s="120">
        <v>17.23</v>
      </c>
      <c r="G171" s="120">
        <v>18.649999999999999</v>
      </c>
      <c r="H171" s="121" t="s">
        <v>76</v>
      </c>
      <c r="I171" s="122">
        <v>4631719</v>
      </c>
      <c r="J171" s="120">
        <v>83246289.479000002</v>
      </c>
      <c r="K171" s="120">
        <v>18.484400000000001</v>
      </c>
      <c r="L171" s="120">
        <v>1.02</v>
      </c>
      <c r="M171" s="120">
        <v>1.42</v>
      </c>
      <c r="N171" s="119">
        <v>-0.4102402</v>
      </c>
      <c r="O171" s="126">
        <v>-0.417574</v>
      </c>
    </row>
    <row r="172" spans="1:15" x14ac:dyDescent="0.15">
      <c r="A172" s="125">
        <v>42384</v>
      </c>
      <c r="B172" s="120">
        <v>17.5</v>
      </c>
      <c r="C172" s="124">
        <v>-1.68</v>
      </c>
      <c r="D172" s="123">
        <v>-8.7591199999999994E-2</v>
      </c>
      <c r="E172" s="120">
        <v>19.25</v>
      </c>
      <c r="F172" s="120">
        <v>16.93</v>
      </c>
      <c r="G172" s="120">
        <v>19.34</v>
      </c>
      <c r="H172" s="121" t="s">
        <v>76</v>
      </c>
      <c r="I172" s="122">
        <v>7853569</v>
      </c>
      <c r="J172" s="120">
        <v>142930232.28420001</v>
      </c>
      <c r="K172" s="120">
        <v>17.3749</v>
      </c>
      <c r="L172" s="120">
        <v>-1.75</v>
      </c>
      <c r="M172" s="120">
        <v>2.41</v>
      </c>
      <c r="N172" s="119">
        <v>0.5569769</v>
      </c>
      <c r="O172" s="126">
        <v>0.46062579999999997</v>
      </c>
    </row>
    <row r="173" spans="1:15" x14ac:dyDescent="0.15">
      <c r="A173" s="125">
        <v>42377</v>
      </c>
      <c r="B173" s="120">
        <v>19.18</v>
      </c>
      <c r="C173" s="124">
        <v>-0.51</v>
      </c>
      <c r="D173" s="123">
        <v>-2.5901500000000001E-2</v>
      </c>
      <c r="E173" s="120">
        <v>19.48</v>
      </c>
      <c r="F173" s="120">
        <v>19.170000000000002</v>
      </c>
      <c r="G173" s="120">
        <v>19.753599999999999</v>
      </c>
      <c r="H173" s="121" t="s">
        <v>76</v>
      </c>
      <c r="I173" s="122">
        <v>5044114</v>
      </c>
      <c r="J173" s="120">
        <v>97855478.778999999</v>
      </c>
      <c r="K173" s="120">
        <v>19.277899999999999</v>
      </c>
      <c r="L173" s="120">
        <v>-0.3</v>
      </c>
      <c r="M173" s="120">
        <v>0.58360000000000001</v>
      </c>
      <c r="N173" s="119">
        <v>0.39849960000000001</v>
      </c>
      <c r="O173" s="126">
        <v>0.35843019999999998</v>
      </c>
    </row>
    <row r="174" spans="1:15" x14ac:dyDescent="0.15">
      <c r="A174" s="125">
        <v>42370</v>
      </c>
      <c r="B174" s="120">
        <v>19.690000000000001</v>
      </c>
      <c r="C174" s="124">
        <v>-0.3</v>
      </c>
      <c r="D174" s="123">
        <v>-1.50075E-2</v>
      </c>
      <c r="E174" s="120">
        <v>19.940000000000001</v>
      </c>
      <c r="F174" s="120">
        <v>19.690000000000001</v>
      </c>
      <c r="G174" s="120">
        <v>20.23</v>
      </c>
      <c r="H174" s="121" t="s">
        <v>76</v>
      </c>
      <c r="I174" s="122">
        <v>3606804</v>
      </c>
      <c r="J174" s="120">
        <v>72035703.714900002</v>
      </c>
      <c r="K174" s="120">
        <v>19.7668</v>
      </c>
      <c r="L174" s="120">
        <v>-0.25</v>
      </c>
      <c r="M174" s="120">
        <v>0.54</v>
      </c>
      <c r="N174" s="119">
        <v>-0.36943619999999999</v>
      </c>
      <c r="O174" s="126">
        <v>-0.35251450000000001</v>
      </c>
    </row>
    <row r="175" spans="1:15" x14ac:dyDescent="0.15">
      <c r="A175" s="125">
        <v>42363</v>
      </c>
      <c r="B175" s="120">
        <v>19.989999999999998</v>
      </c>
      <c r="C175" s="124">
        <v>1.31</v>
      </c>
      <c r="D175" s="123">
        <v>7.0128499999999996E-2</v>
      </c>
      <c r="E175" s="120">
        <v>18.829999999999998</v>
      </c>
      <c r="F175" s="120">
        <v>18.690000000000001</v>
      </c>
      <c r="G175" s="120">
        <v>20.14</v>
      </c>
      <c r="H175" s="121" t="s">
        <v>76</v>
      </c>
      <c r="I175" s="122">
        <v>5719967</v>
      </c>
      <c r="J175" s="120">
        <v>111254551.1609</v>
      </c>
      <c r="K175" s="120">
        <v>20.023299999999999</v>
      </c>
      <c r="L175" s="120">
        <v>1.1599999999999999</v>
      </c>
      <c r="M175" s="120">
        <v>1.45</v>
      </c>
      <c r="N175" s="119">
        <v>-0.3151891</v>
      </c>
      <c r="O175" s="126">
        <v>-0.28393879999999999</v>
      </c>
    </row>
    <row r="176" spans="1:15" x14ac:dyDescent="0.15">
      <c r="A176" s="125">
        <v>42356</v>
      </c>
      <c r="B176" s="120">
        <v>18.68</v>
      </c>
      <c r="C176" s="124">
        <v>0.91</v>
      </c>
      <c r="D176" s="123">
        <v>5.1209900000000003E-2</v>
      </c>
      <c r="E176" s="120">
        <v>17.79</v>
      </c>
      <c r="F176" s="120">
        <v>17.72</v>
      </c>
      <c r="G176" s="120">
        <v>19.015000000000001</v>
      </c>
      <c r="H176" s="121" t="s">
        <v>76</v>
      </c>
      <c r="I176" s="122">
        <v>8352623</v>
      </c>
      <c r="J176" s="120">
        <v>155370176.95789999</v>
      </c>
      <c r="K176" s="120">
        <v>18.7974</v>
      </c>
      <c r="L176" s="120">
        <v>0.89</v>
      </c>
      <c r="M176" s="120">
        <v>1.2949999999999999</v>
      </c>
      <c r="N176" s="119">
        <v>0.53533580000000003</v>
      </c>
      <c r="O176" s="126">
        <v>0.60020430000000002</v>
      </c>
    </row>
    <row r="177" spans="1:15" x14ac:dyDescent="0.15">
      <c r="A177" s="125">
        <v>42349</v>
      </c>
      <c r="B177" s="120">
        <v>17.77</v>
      </c>
      <c r="C177" s="124">
        <v>0</v>
      </c>
      <c r="D177" s="123">
        <v>0</v>
      </c>
      <c r="E177" s="120">
        <v>17.71</v>
      </c>
      <c r="F177" s="120">
        <v>17.52</v>
      </c>
      <c r="G177" s="120">
        <v>18.239999999999998</v>
      </c>
      <c r="H177" s="121" t="s">
        <v>76</v>
      </c>
      <c r="I177" s="122">
        <v>5440258</v>
      </c>
      <c r="J177" s="120">
        <v>97093965.2183</v>
      </c>
      <c r="K177" s="120">
        <v>17.925699999999999</v>
      </c>
      <c r="L177" s="120">
        <v>0.06</v>
      </c>
      <c r="M177" s="120">
        <v>0.72</v>
      </c>
      <c r="N177" s="119">
        <v>0.21476629999999999</v>
      </c>
      <c r="O177" s="126">
        <v>0.2246795</v>
      </c>
    </row>
    <row r="178" spans="1:15" x14ac:dyDescent="0.15">
      <c r="A178" s="125">
        <v>42342</v>
      </c>
      <c r="B178" s="120">
        <v>17.77</v>
      </c>
      <c r="C178" s="124">
        <v>0.15</v>
      </c>
      <c r="D178" s="123">
        <v>8.5130999999999991E-3</v>
      </c>
      <c r="E178" s="120">
        <v>17.649999999999999</v>
      </c>
      <c r="F178" s="120">
        <v>17.37</v>
      </c>
      <c r="G178" s="120">
        <v>18.03</v>
      </c>
      <c r="H178" s="121" t="s">
        <v>76</v>
      </c>
      <c r="I178" s="122">
        <v>4478440</v>
      </c>
      <c r="J178" s="120">
        <v>79281120.107299998</v>
      </c>
      <c r="K178" s="120">
        <v>17.789400000000001</v>
      </c>
      <c r="L178" s="120">
        <v>0.12</v>
      </c>
      <c r="M178" s="120">
        <v>0.66</v>
      </c>
      <c r="N178" s="119">
        <v>0.69559649999999995</v>
      </c>
      <c r="O178" s="126">
        <v>0.71370169999999999</v>
      </c>
    </row>
    <row r="179" spans="1:15" x14ac:dyDescent="0.15">
      <c r="A179" s="125">
        <v>42335</v>
      </c>
      <c r="B179" s="120">
        <v>17.62</v>
      </c>
      <c r="C179" s="124">
        <v>0.28999999999999998</v>
      </c>
      <c r="D179" s="123">
        <v>1.6733999999999999E-2</v>
      </c>
      <c r="E179" s="120">
        <v>17.32</v>
      </c>
      <c r="F179" s="120">
        <v>17.190000000000001</v>
      </c>
      <c r="G179" s="120">
        <v>17.739999999999998</v>
      </c>
      <c r="H179" s="121" t="s">
        <v>76</v>
      </c>
      <c r="I179" s="122">
        <v>2641218</v>
      </c>
      <c r="J179" s="120">
        <v>46263080.161899999</v>
      </c>
      <c r="K179" s="120">
        <v>17.632400000000001</v>
      </c>
      <c r="L179" s="120">
        <v>0.3</v>
      </c>
      <c r="M179" s="120">
        <v>0.55000000000000004</v>
      </c>
      <c r="N179" s="119">
        <v>-0.5511161</v>
      </c>
      <c r="O179" s="126">
        <v>-0.54220170000000001</v>
      </c>
    </row>
    <row r="180" spans="1:15" x14ac:dyDescent="0.15">
      <c r="A180" s="125">
        <v>42328</v>
      </c>
      <c r="B180" s="120">
        <v>17.329999999999998</v>
      </c>
      <c r="C180" s="124">
        <v>-0.09</v>
      </c>
      <c r="D180" s="123">
        <v>-5.1665000000000001E-3</v>
      </c>
      <c r="E180" s="120">
        <v>17.399999999999999</v>
      </c>
      <c r="F180" s="120">
        <v>16.86</v>
      </c>
      <c r="G180" s="120">
        <v>17.53</v>
      </c>
      <c r="H180" s="121" t="s">
        <v>76</v>
      </c>
      <c r="I180" s="122">
        <v>5883967</v>
      </c>
      <c r="J180" s="120">
        <v>101055603.58750001</v>
      </c>
      <c r="K180" s="120">
        <v>17.331800000000001</v>
      </c>
      <c r="L180" s="120">
        <v>-7.0000000000000007E-2</v>
      </c>
      <c r="M180" s="120">
        <v>0.67</v>
      </c>
      <c r="N180" s="119">
        <v>-0.48123329999999997</v>
      </c>
      <c r="O180" s="126">
        <v>-0.50500449999999997</v>
      </c>
    </row>
    <row r="181" spans="1:15" x14ac:dyDescent="0.15">
      <c r="A181" s="125">
        <v>42321</v>
      </c>
      <c r="B181" s="120">
        <v>17.420000000000002</v>
      </c>
      <c r="C181" s="124">
        <v>-0.72</v>
      </c>
      <c r="D181" s="123">
        <v>-3.9691299999999999E-2</v>
      </c>
      <c r="E181" s="120">
        <v>18.02</v>
      </c>
      <c r="F181" s="120">
        <v>17.39</v>
      </c>
      <c r="G181" s="120">
        <v>18.829999999999998</v>
      </c>
      <c r="H181" s="121" t="s">
        <v>76</v>
      </c>
      <c r="I181" s="122">
        <v>11342222</v>
      </c>
      <c r="J181" s="120">
        <v>204154570.5623</v>
      </c>
      <c r="K181" s="120">
        <v>17.515899999999998</v>
      </c>
      <c r="L181" s="120">
        <v>-0.6</v>
      </c>
      <c r="M181" s="120">
        <v>1.44</v>
      </c>
      <c r="N181" s="119">
        <v>-0.31280459999999999</v>
      </c>
      <c r="O181" s="126">
        <v>-0.33093030000000001</v>
      </c>
    </row>
    <row r="182" spans="1:15" x14ac:dyDescent="0.15">
      <c r="A182" s="125">
        <v>42314</v>
      </c>
      <c r="B182" s="120">
        <v>18.14</v>
      </c>
      <c r="C182" s="124">
        <v>-1.79</v>
      </c>
      <c r="D182" s="123">
        <v>-8.9814400000000003E-2</v>
      </c>
      <c r="E182" s="120">
        <v>20.059999999999999</v>
      </c>
      <c r="F182" s="120">
        <v>17.11</v>
      </c>
      <c r="G182" s="120">
        <v>20.28</v>
      </c>
      <c r="H182" s="121" t="s">
        <v>76</v>
      </c>
      <c r="I182" s="122">
        <v>16505090</v>
      </c>
      <c r="J182" s="120">
        <v>305132003.71469998</v>
      </c>
      <c r="K182" s="120">
        <v>18.070499999999999</v>
      </c>
      <c r="L182" s="120">
        <v>-1.92</v>
      </c>
      <c r="M182" s="120">
        <v>3.17</v>
      </c>
      <c r="N182" s="119">
        <v>1.7059511999999999</v>
      </c>
      <c r="O182" s="126">
        <v>1.5178602999999999</v>
      </c>
    </row>
    <row r="183" spans="1:15" x14ac:dyDescent="0.15">
      <c r="A183" s="125">
        <v>42307</v>
      </c>
      <c r="B183" s="120">
        <v>19.93</v>
      </c>
      <c r="C183" s="124">
        <v>0.28999999999999998</v>
      </c>
      <c r="D183" s="123">
        <v>1.4765800000000001E-2</v>
      </c>
      <c r="E183" s="120">
        <v>19.63</v>
      </c>
      <c r="F183" s="120">
        <v>19.5</v>
      </c>
      <c r="G183" s="120">
        <v>20.16</v>
      </c>
      <c r="H183" s="121" t="s">
        <v>76</v>
      </c>
      <c r="I183" s="122">
        <v>6099552</v>
      </c>
      <c r="J183" s="120">
        <v>121187028.307</v>
      </c>
      <c r="K183" s="120">
        <v>19.860099999999999</v>
      </c>
      <c r="L183" s="120">
        <v>0.3</v>
      </c>
      <c r="M183" s="120">
        <v>0.66</v>
      </c>
      <c r="N183" s="119">
        <v>-3.4305599999999999E-2</v>
      </c>
      <c r="O183" s="126">
        <v>-1.023E-3</v>
      </c>
    </row>
    <row r="184" spans="1:15" x14ac:dyDescent="0.15">
      <c r="A184" s="125">
        <v>42300</v>
      </c>
      <c r="B184" s="120">
        <v>19.64</v>
      </c>
      <c r="C184" s="124">
        <v>0.92</v>
      </c>
      <c r="D184" s="123">
        <v>4.9145300000000003E-2</v>
      </c>
      <c r="E184" s="120">
        <v>18.7</v>
      </c>
      <c r="F184" s="120">
        <v>18.590900000000001</v>
      </c>
      <c r="G184" s="120">
        <v>19.739999999999998</v>
      </c>
      <c r="H184" s="121" t="s">
        <v>76</v>
      </c>
      <c r="I184" s="122">
        <v>6316234</v>
      </c>
      <c r="J184" s="120">
        <v>121311124.8433</v>
      </c>
      <c r="K184" s="120">
        <v>19.624099999999999</v>
      </c>
      <c r="L184" s="120">
        <v>0.94</v>
      </c>
      <c r="M184" s="120">
        <v>1.1491</v>
      </c>
      <c r="N184" s="119">
        <v>-0.23071620000000001</v>
      </c>
      <c r="O184" s="126">
        <v>-0.20369909999999999</v>
      </c>
    </row>
    <row r="185" spans="1:15" x14ac:dyDescent="0.15">
      <c r="A185" s="125">
        <v>42293</v>
      </c>
      <c r="B185" s="120">
        <v>18.72</v>
      </c>
      <c r="C185" s="124">
        <v>0.56999999999999995</v>
      </c>
      <c r="D185" s="123">
        <v>3.1405000000000002E-2</v>
      </c>
      <c r="E185" s="120">
        <v>18.05</v>
      </c>
      <c r="F185" s="120">
        <v>17.86</v>
      </c>
      <c r="G185" s="120">
        <v>18.91</v>
      </c>
      <c r="H185" s="121" t="s">
        <v>76</v>
      </c>
      <c r="I185" s="122">
        <v>8210538</v>
      </c>
      <c r="J185" s="120">
        <v>152343320.57339999</v>
      </c>
      <c r="K185" s="120">
        <v>18.725100000000001</v>
      </c>
      <c r="L185" s="120">
        <v>0.67</v>
      </c>
      <c r="M185" s="120">
        <v>1.05</v>
      </c>
      <c r="N185" s="119">
        <v>-9.5577000000000006E-3</v>
      </c>
      <c r="O185" s="126">
        <v>-9.7633000000000008E-3</v>
      </c>
    </row>
    <row r="186" spans="1:15" x14ac:dyDescent="0.15">
      <c r="A186" s="125">
        <v>42286</v>
      </c>
      <c r="B186" s="120">
        <v>18.149999999999999</v>
      </c>
      <c r="C186" s="124">
        <v>-0.45</v>
      </c>
      <c r="D186" s="123">
        <v>-2.41935E-2</v>
      </c>
      <c r="E186" s="120">
        <v>18.75</v>
      </c>
      <c r="F186" s="120">
        <v>17.920000000000002</v>
      </c>
      <c r="G186" s="120">
        <v>19.239999999999998</v>
      </c>
      <c r="H186" s="121" t="s">
        <v>76</v>
      </c>
      <c r="I186" s="122">
        <v>8289769</v>
      </c>
      <c r="J186" s="120">
        <v>153845359.88839999</v>
      </c>
      <c r="K186" s="120">
        <v>18.225200000000001</v>
      </c>
      <c r="L186" s="120">
        <v>-0.6</v>
      </c>
      <c r="M186" s="120">
        <v>1.32</v>
      </c>
      <c r="N186" s="119">
        <v>3.9072700000000002E-2</v>
      </c>
      <c r="O186" s="126">
        <v>7.8880099999999995E-2</v>
      </c>
    </row>
    <row r="187" spans="1:15" x14ac:dyDescent="0.15">
      <c r="A187" s="125">
        <v>42279</v>
      </c>
      <c r="B187" s="120">
        <v>18.600000000000001</v>
      </c>
      <c r="C187" s="124">
        <v>0.54</v>
      </c>
      <c r="D187" s="123">
        <v>2.9900300000000001E-2</v>
      </c>
      <c r="E187" s="120">
        <v>18.04</v>
      </c>
      <c r="F187" s="120">
        <v>17.36</v>
      </c>
      <c r="G187" s="120">
        <v>18.66</v>
      </c>
      <c r="H187" s="121" t="s">
        <v>76</v>
      </c>
      <c r="I187" s="122">
        <v>7978045</v>
      </c>
      <c r="J187" s="120">
        <v>142597275.58140001</v>
      </c>
      <c r="K187" s="120">
        <v>18.366800000000001</v>
      </c>
      <c r="L187" s="120">
        <v>0.56000000000000005</v>
      </c>
      <c r="M187" s="120">
        <v>1.3</v>
      </c>
      <c r="N187" s="119">
        <v>-1.5644600000000002E-2</v>
      </c>
      <c r="O187" s="126">
        <v>-1.32795E-2</v>
      </c>
    </row>
    <row r="188" spans="1:15" x14ac:dyDescent="0.15">
      <c r="A188" s="125">
        <v>42272</v>
      </c>
      <c r="B188" s="120">
        <v>18.059999999999999</v>
      </c>
      <c r="C188" s="124">
        <v>0.39</v>
      </c>
      <c r="D188" s="123">
        <v>2.2071299999999999E-2</v>
      </c>
      <c r="E188" s="120">
        <v>17.75</v>
      </c>
      <c r="F188" s="120">
        <v>17.36</v>
      </c>
      <c r="G188" s="120">
        <v>18.364999999999998</v>
      </c>
      <c r="H188" s="121" t="s">
        <v>76</v>
      </c>
      <c r="I188" s="122">
        <v>8104842</v>
      </c>
      <c r="J188" s="120">
        <v>144516380.34999999</v>
      </c>
      <c r="K188" s="120">
        <v>18.154</v>
      </c>
      <c r="L188" s="120">
        <v>0.31</v>
      </c>
      <c r="M188" s="120">
        <v>1.0049999999999999</v>
      </c>
      <c r="N188" s="119">
        <v>0.33871509999999999</v>
      </c>
      <c r="O188" s="126">
        <v>0.32635530000000001</v>
      </c>
    </row>
    <row r="189" spans="1:15" x14ac:dyDescent="0.15">
      <c r="A189" s="125">
        <v>42265</v>
      </c>
      <c r="B189" s="120">
        <v>17.670000000000002</v>
      </c>
      <c r="C189" s="124">
        <v>-0.49</v>
      </c>
      <c r="D189" s="123">
        <v>-2.69824E-2</v>
      </c>
      <c r="E189" s="120">
        <v>18.2</v>
      </c>
      <c r="F189" s="120">
        <v>17.600000000000001</v>
      </c>
      <c r="G189" s="120">
        <v>18.329999999999998</v>
      </c>
      <c r="H189" s="121" t="s">
        <v>76</v>
      </c>
      <c r="I189" s="122">
        <v>6054195</v>
      </c>
      <c r="J189" s="120">
        <v>108957514.0486</v>
      </c>
      <c r="K189" s="120">
        <v>17.7012</v>
      </c>
      <c r="L189" s="120">
        <v>-0.53</v>
      </c>
      <c r="M189" s="120">
        <v>0.73</v>
      </c>
      <c r="N189" s="119">
        <v>-0.20599100000000001</v>
      </c>
      <c r="O189" s="126">
        <v>-0.2090399</v>
      </c>
    </row>
    <row r="190" spans="1:15" x14ac:dyDescent="0.15">
      <c r="A190" s="125">
        <v>42258</v>
      </c>
      <c r="B190" s="120">
        <v>18.16</v>
      </c>
      <c r="C190" s="124">
        <v>0.48</v>
      </c>
      <c r="D190" s="123">
        <v>2.7149300000000001E-2</v>
      </c>
      <c r="E190" s="120">
        <v>17.98</v>
      </c>
      <c r="F190" s="120">
        <v>17.57</v>
      </c>
      <c r="G190" s="120">
        <v>18.36</v>
      </c>
      <c r="H190" s="121" t="s">
        <v>76</v>
      </c>
      <c r="I190" s="122">
        <v>7624844</v>
      </c>
      <c r="J190" s="120">
        <v>137753491.2139</v>
      </c>
      <c r="K190" s="120">
        <v>18.049900000000001</v>
      </c>
      <c r="L190" s="120">
        <v>0.18</v>
      </c>
      <c r="M190" s="120">
        <v>0.79</v>
      </c>
      <c r="N190" s="119">
        <v>-6.8657599999999999E-2</v>
      </c>
      <c r="O190" s="126">
        <v>-3.5787199999999998E-2</v>
      </c>
    </row>
    <row r="191" spans="1:15" x14ac:dyDescent="0.15">
      <c r="A191" s="125">
        <v>42251</v>
      </c>
      <c r="B191" s="120">
        <v>17.68</v>
      </c>
      <c r="C191" s="124">
        <v>-0.24</v>
      </c>
      <c r="D191" s="123">
        <v>-1.3392899999999999E-2</v>
      </c>
      <c r="E191" s="120">
        <v>17.829999999999998</v>
      </c>
      <c r="F191" s="120">
        <v>16.989999999999998</v>
      </c>
      <c r="G191" s="120">
        <v>18.010000000000002</v>
      </c>
      <c r="H191" s="121" t="s">
        <v>76</v>
      </c>
      <c r="I191" s="122">
        <v>8186940</v>
      </c>
      <c r="J191" s="120">
        <v>142866272.0907</v>
      </c>
      <c r="K191" s="120">
        <v>17.6799</v>
      </c>
      <c r="L191" s="120">
        <v>-0.15</v>
      </c>
      <c r="M191" s="120">
        <v>1.02</v>
      </c>
      <c r="N191" s="119">
        <v>-0.1713142</v>
      </c>
      <c r="O191" s="126">
        <v>-0.17750389999999999</v>
      </c>
    </row>
    <row r="192" spans="1:15" x14ac:dyDescent="0.15">
      <c r="A192" s="125">
        <v>42244</v>
      </c>
      <c r="B192" s="120">
        <v>17.920000000000002</v>
      </c>
      <c r="C192" s="124">
        <v>-0.53</v>
      </c>
      <c r="D192" s="123">
        <v>-2.87263E-2</v>
      </c>
      <c r="E192" s="120">
        <v>17.63</v>
      </c>
      <c r="F192" s="120">
        <v>17.004999999999999</v>
      </c>
      <c r="G192" s="120">
        <v>18.13</v>
      </c>
      <c r="H192" s="121" t="s">
        <v>76</v>
      </c>
      <c r="I192" s="122">
        <v>9879426</v>
      </c>
      <c r="J192" s="120">
        <v>173698408.34709999</v>
      </c>
      <c r="K192" s="120">
        <v>17.938099999999999</v>
      </c>
      <c r="L192" s="120">
        <v>0.28999999999999998</v>
      </c>
      <c r="M192" s="120">
        <v>1.125</v>
      </c>
      <c r="N192" s="119">
        <v>-0.21770500000000001</v>
      </c>
      <c r="O192" s="126">
        <v>-0.27131880000000003</v>
      </c>
    </row>
    <row r="193" spans="1:15" x14ac:dyDescent="0.15">
      <c r="A193" s="125">
        <v>42237</v>
      </c>
      <c r="B193" s="120">
        <v>18.45</v>
      </c>
      <c r="C193" s="124">
        <v>-0.04</v>
      </c>
      <c r="D193" s="123">
        <v>-2.1632999999999999E-3</v>
      </c>
      <c r="E193" s="120">
        <v>18.32</v>
      </c>
      <c r="F193" s="120">
        <v>18.2</v>
      </c>
      <c r="G193" s="120">
        <v>19.47</v>
      </c>
      <c r="H193" s="121" t="s">
        <v>76</v>
      </c>
      <c r="I193" s="122">
        <v>12628773</v>
      </c>
      <c r="J193" s="120">
        <v>238373649.77739999</v>
      </c>
      <c r="K193" s="120">
        <v>18.430700000000002</v>
      </c>
      <c r="L193" s="120">
        <v>0.13</v>
      </c>
      <c r="M193" s="120">
        <v>1.27</v>
      </c>
      <c r="N193" s="119">
        <v>0.29864180000000001</v>
      </c>
      <c r="O193" s="126">
        <v>0.32113619999999998</v>
      </c>
    </row>
    <row r="194" spans="1:15" x14ac:dyDescent="0.15">
      <c r="A194" s="125">
        <v>42230</v>
      </c>
      <c r="B194" s="120">
        <v>18.489999999999998</v>
      </c>
      <c r="C194" s="124">
        <v>0.43</v>
      </c>
      <c r="D194" s="123">
        <v>2.3809500000000001E-2</v>
      </c>
      <c r="E194" s="120">
        <v>18.13</v>
      </c>
      <c r="F194" s="120">
        <v>17.95</v>
      </c>
      <c r="G194" s="120">
        <v>18.89</v>
      </c>
      <c r="H194" s="121" t="s">
        <v>76</v>
      </c>
      <c r="I194" s="122">
        <v>9724601</v>
      </c>
      <c r="J194" s="120">
        <v>180430792.58410001</v>
      </c>
      <c r="K194" s="120">
        <v>18.496500000000001</v>
      </c>
      <c r="L194" s="120">
        <v>0.36</v>
      </c>
      <c r="M194" s="120">
        <v>0.94</v>
      </c>
      <c r="N194" s="119">
        <v>-0.45472780000000002</v>
      </c>
      <c r="O194" s="126">
        <v>-0.43092580000000003</v>
      </c>
    </row>
    <row r="195" spans="1:15" x14ac:dyDescent="0.15">
      <c r="A195" s="125">
        <v>42223</v>
      </c>
      <c r="B195" s="120">
        <v>18.059999999999999</v>
      </c>
      <c r="C195" s="124">
        <v>0.72</v>
      </c>
      <c r="D195" s="123">
        <v>4.1522499999999997E-2</v>
      </c>
      <c r="E195" s="120">
        <v>17.350000000000001</v>
      </c>
      <c r="F195" s="120">
        <v>17.11</v>
      </c>
      <c r="G195" s="120">
        <v>18.52</v>
      </c>
      <c r="H195" s="121" t="s">
        <v>76</v>
      </c>
      <c r="I195" s="122">
        <v>17834397</v>
      </c>
      <c r="J195" s="120">
        <v>317060201.51920003</v>
      </c>
      <c r="K195" s="120">
        <v>18.0793</v>
      </c>
      <c r="L195" s="120">
        <v>0.71</v>
      </c>
      <c r="M195" s="120">
        <v>1.41</v>
      </c>
      <c r="N195" s="119">
        <v>0.93277960000000004</v>
      </c>
      <c r="O195" s="126">
        <v>0.96177409999999997</v>
      </c>
    </row>
    <row r="196" spans="1:15" x14ac:dyDescent="0.15">
      <c r="A196" s="125">
        <v>42216</v>
      </c>
      <c r="B196" s="120">
        <v>17.34</v>
      </c>
      <c r="C196" s="124">
        <v>-0.66</v>
      </c>
      <c r="D196" s="123">
        <v>-3.6666700000000003E-2</v>
      </c>
      <c r="E196" s="120">
        <v>17.88</v>
      </c>
      <c r="F196" s="120">
        <v>17.079999999999998</v>
      </c>
      <c r="G196" s="120">
        <v>18.04</v>
      </c>
      <c r="H196" s="121" t="s">
        <v>76</v>
      </c>
      <c r="I196" s="122">
        <v>9227331</v>
      </c>
      <c r="J196" s="120">
        <v>161619116.9346</v>
      </c>
      <c r="K196" s="120">
        <v>17.3612</v>
      </c>
      <c r="L196" s="120">
        <v>-0.54</v>
      </c>
      <c r="M196" s="120">
        <v>0.96</v>
      </c>
      <c r="N196" s="119">
        <v>8.9089699999999994E-2</v>
      </c>
      <c r="O196" s="126">
        <v>5.08037E-2</v>
      </c>
    </row>
    <row r="197" spans="1:15" x14ac:dyDescent="0.15">
      <c r="A197" s="125">
        <v>42209</v>
      </c>
      <c r="B197" s="120">
        <v>18</v>
      </c>
      <c r="C197" s="124">
        <v>-0.2</v>
      </c>
      <c r="D197" s="123">
        <v>-1.0989000000000001E-2</v>
      </c>
      <c r="E197" s="120">
        <v>18.170000000000002</v>
      </c>
      <c r="F197" s="120">
        <v>17.8001</v>
      </c>
      <c r="G197" s="120">
        <v>18.608000000000001</v>
      </c>
      <c r="H197" s="121" t="s">
        <v>76</v>
      </c>
      <c r="I197" s="122">
        <v>8472517</v>
      </c>
      <c r="J197" s="120">
        <v>153805243.04719999</v>
      </c>
      <c r="K197" s="120">
        <v>17.979600000000001</v>
      </c>
      <c r="L197" s="120">
        <v>-0.17</v>
      </c>
      <c r="M197" s="120">
        <v>0.80789999999999995</v>
      </c>
      <c r="N197" s="119">
        <v>0.2178233</v>
      </c>
      <c r="O197" s="126">
        <v>0.2075979</v>
      </c>
    </row>
    <row r="198" spans="1:15" x14ac:dyDescent="0.15">
      <c r="A198" s="125">
        <v>42202</v>
      </c>
      <c r="B198" s="120">
        <v>18.2</v>
      </c>
      <c r="C198" s="124">
        <v>-0.34</v>
      </c>
      <c r="D198" s="123">
        <v>-1.8338699999999999E-2</v>
      </c>
      <c r="E198" s="120">
        <v>18.68</v>
      </c>
      <c r="F198" s="120">
        <v>17.875</v>
      </c>
      <c r="G198" s="120">
        <v>18.84</v>
      </c>
      <c r="H198" s="121" t="s">
        <v>76</v>
      </c>
      <c r="I198" s="122">
        <v>6957099</v>
      </c>
      <c r="J198" s="120">
        <v>127364619.47</v>
      </c>
      <c r="K198" s="120">
        <v>18.177900000000001</v>
      </c>
      <c r="L198" s="120">
        <v>-0.48</v>
      </c>
      <c r="M198" s="120">
        <v>0.96499999999999997</v>
      </c>
      <c r="N198" s="119">
        <v>-0.25867580000000001</v>
      </c>
      <c r="O198" s="126">
        <v>-0.2495445</v>
      </c>
    </row>
    <row r="199" spans="1:15" x14ac:dyDescent="0.15">
      <c r="A199" s="125">
        <v>42195</v>
      </c>
      <c r="B199" s="120">
        <v>18.54</v>
      </c>
      <c r="C199" s="124">
        <v>0.27</v>
      </c>
      <c r="D199" s="123">
        <v>1.4778299999999999E-2</v>
      </c>
      <c r="E199" s="120">
        <v>18.14</v>
      </c>
      <c r="F199" s="120">
        <v>17.52</v>
      </c>
      <c r="G199" s="120">
        <v>18.754999999999999</v>
      </c>
      <c r="H199" s="121" t="s">
        <v>76</v>
      </c>
      <c r="I199" s="122">
        <v>9384691</v>
      </c>
      <c r="J199" s="120">
        <v>169716423.1839</v>
      </c>
      <c r="K199" s="120">
        <v>18.621700000000001</v>
      </c>
      <c r="L199" s="120">
        <v>0.4</v>
      </c>
      <c r="M199" s="120">
        <v>1.2350000000000001</v>
      </c>
      <c r="N199" s="119">
        <v>0.2551795</v>
      </c>
      <c r="O199" s="126">
        <v>0.2189227</v>
      </c>
    </row>
    <row r="200" spans="1:15" x14ac:dyDescent="0.15">
      <c r="A200" s="125">
        <v>42188</v>
      </c>
      <c r="B200" s="120">
        <v>18.27</v>
      </c>
      <c r="C200" s="124">
        <v>-1.33</v>
      </c>
      <c r="D200" s="123">
        <v>-6.7857100000000004E-2</v>
      </c>
      <c r="E200" s="120">
        <v>19.489999999999998</v>
      </c>
      <c r="F200" s="120">
        <v>18.2</v>
      </c>
      <c r="G200" s="120">
        <v>19.5</v>
      </c>
      <c r="H200" s="121" t="s">
        <v>76</v>
      </c>
      <c r="I200" s="122">
        <v>7476772</v>
      </c>
      <c r="J200" s="120">
        <v>139234770.4524</v>
      </c>
      <c r="K200" s="120">
        <v>18.317900000000002</v>
      </c>
      <c r="L200" s="120">
        <v>-1.22</v>
      </c>
      <c r="M200" s="120">
        <v>1.3</v>
      </c>
      <c r="N200" s="119">
        <v>-0.37541560000000002</v>
      </c>
      <c r="O200" s="126">
        <v>-0.40359390000000001</v>
      </c>
    </row>
    <row r="201" spans="1:15" x14ac:dyDescent="0.15">
      <c r="A201" s="125">
        <v>42181</v>
      </c>
      <c r="B201" s="120">
        <v>19.600000000000001</v>
      </c>
      <c r="C201" s="124">
        <v>0.05</v>
      </c>
      <c r="D201" s="123">
        <v>2.5574999999999999E-3</v>
      </c>
      <c r="E201" s="120">
        <v>19.690000000000001</v>
      </c>
      <c r="F201" s="120">
        <v>19.100000000000001</v>
      </c>
      <c r="G201" s="120">
        <v>19.72</v>
      </c>
      <c r="H201" s="121" t="s">
        <v>76</v>
      </c>
      <c r="I201" s="122">
        <v>11970795</v>
      </c>
      <c r="J201" s="120">
        <v>233456326.43720001</v>
      </c>
      <c r="K201" s="120">
        <v>19.536899999999999</v>
      </c>
      <c r="L201" s="120">
        <v>-0.09</v>
      </c>
      <c r="M201" s="120">
        <v>0.62</v>
      </c>
      <c r="N201" s="119">
        <v>0.58676669999999997</v>
      </c>
      <c r="O201" s="126">
        <v>0.5475333</v>
      </c>
    </row>
    <row r="202" spans="1:15" x14ac:dyDescent="0.15">
      <c r="A202" s="125">
        <v>42174</v>
      </c>
      <c r="B202" s="120">
        <v>19.55</v>
      </c>
      <c r="C202" s="124">
        <v>-1.05</v>
      </c>
      <c r="D202" s="123">
        <v>-5.09709E-2</v>
      </c>
      <c r="E202" s="120">
        <v>20.54</v>
      </c>
      <c r="F202" s="120">
        <v>19.46</v>
      </c>
      <c r="G202" s="120">
        <v>20.65</v>
      </c>
      <c r="H202" s="121" t="s">
        <v>76</v>
      </c>
      <c r="I202" s="122">
        <v>7544143</v>
      </c>
      <c r="J202" s="120">
        <v>150857065.4781</v>
      </c>
      <c r="K202" s="120">
        <v>19.623999999999999</v>
      </c>
      <c r="L202" s="120">
        <v>-0.99</v>
      </c>
      <c r="M202" s="120">
        <v>1.19</v>
      </c>
      <c r="N202" s="119">
        <v>-0.1591349</v>
      </c>
      <c r="O202" s="126">
        <v>-0.1855232</v>
      </c>
    </row>
    <row r="203" spans="1:15" x14ac:dyDescent="0.15">
      <c r="A203" s="125">
        <v>42167</v>
      </c>
      <c r="B203" s="120">
        <v>20.6</v>
      </c>
      <c r="C203" s="124">
        <v>-0.1</v>
      </c>
      <c r="D203" s="123">
        <v>-4.8309E-3</v>
      </c>
      <c r="E203" s="120">
        <v>21.11</v>
      </c>
      <c r="F203" s="120">
        <v>19.86</v>
      </c>
      <c r="G203" s="120">
        <v>21.29</v>
      </c>
      <c r="H203" s="121" t="s">
        <v>76</v>
      </c>
      <c r="I203" s="122">
        <v>8971883</v>
      </c>
      <c r="J203" s="120">
        <v>185219601.6794</v>
      </c>
      <c r="K203" s="120">
        <v>20.6694</v>
      </c>
      <c r="L203" s="120">
        <v>-0.51</v>
      </c>
      <c r="M203" s="120">
        <v>1.43</v>
      </c>
      <c r="N203" s="119">
        <v>0.62725109999999995</v>
      </c>
      <c r="O203" s="126">
        <v>0.59446860000000001</v>
      </c>
    </row>
    <row r="204" spans="1:15" x14ac:dyDescent="0.15">
      <c r="A204" s="125">
        <v>42160</v>
      </c>
      <c r="B204" s="120">
        <v>20.7</v>
      </c>
      <c r="C204" s="124">
        <v>-0.9</v>
      </c>
      <c r="D204" s="123">
        <v>-4.1666700000000001E-2</v>
      </c>
      <c r="E204" s="120">
        <v>21.61</v>
      </c>
      <c r="F204" s="120">
        <v>20.66</v>
      </c>
      <c r="G204" s="120">
        <v>21.78</v>
      </c>
      <c r="H204" s="121" t="s">
        <v>76</v>
      </c>
      <c r="I204" s="122">
        <v>5513521</v>
      </c>
      <c r="J204" s="120">
        <v>116163845.1091</v>
      </c>
      <c r="K204" s="120">
        <v>20.751300000000001</v>
      </c>
      <c r="L204" s="120">
        <v>-0.91</v>
      </c>
      <c r="M204" s="120">
        <v>1.1200000000000001</v>
      </c>
      <c r="N204" s="119">
        <v>3.1086999999999998E-3</v>
      </c>
      <c r="O204" s="126">
        <v>-2.6511400000000001E-2</v>
      </c>
    </row>
    <row r="205" spans="1:15" x14ac:dyDescent="0.15">
      <c r="A205" s="125">
        <v>42153</v>
      </c>
      <c r="B205" s="120">
        <v>21.6</v>
      </c>
      <c r="C205" s="124">
        <v>-0.1</v>
      </c>
      <c r="D205" s="123">
        <v>-4.6083000000000001E-3</v>
      </c>
      <c r="E205" s="120">
        <v>21.66</v>
      </c>
      <c r="F205" s="120">
        <v>21.31</v>
      </c>
      <c r="G205" s="120">
        <v>22.112500000000001</v>
      </c>
      <c r="H205" s="121" t="s">
        <v>76</v>
      </c>
      <c r="I205" s="122">
        <v>5496434</v>
      </c>
      <c r="J205" s="120">
        <v>119327381.78659999</v>
      </c>
      <c r="K205" s="120">
        <v>21.734999999999999</v>
      </c>
      <c r="L205" s="120">
        <v>-0.06</v>
      </c>
      <c r="M205" s="120">
        <v>0.80249999999999999</v>
      </c>
      <c r="N205" s="119">
        <v>0.46883200000000003</v>
      </c>
      <c r="O205" s="126">
        <v>0.48969109999999999</v>
      </c>
    </row>
    <row r="206" spans="1:15" x14ac:dyDescent="0.15">
      <c r="A206" s="125">
        <v>42146</v>
      </c>
      <c r="B206" s="120">
        <v>21.7</v>
      </c>
      <c r="C206" s="124">
        <v>0.36</v>
      </c>
      <c r="D206" s="123">
        <v>1.6869700000000001E-2</v>
      </c>
      <c r="E206" s="120">
        <v>21.27</v>
      </c>
      <c r="F206" s="120">
        <v>21.06</v>
      </c>
      <c r="G206" s="120">
        <v>21.8</v>
      </c>
      <c r="H206" s="121" t="s">
        <v>76</v>
      </c>
      <c r="I206" s="122">
        <v>3742044</v>
      </c>
      <c r="J206" s="120">
        <v>80102097.343099996</v>
      </c>
      <c r="K206" s="120">
        <v>21.575299999999999</v>
      </c>
      <c r="L206" s="120">
        <v>0.43</v>
      </c>
      <c r="M206" s="120">
        <v>0.74</v>
      </c>
      <c r="N206" s="119">
        <v>-0.18339910000000001</v>
      </c>
      <c r="O206" s="126">
        <v>-0.1809268</v>
      </c>
    </row>
    <row r="207" spans="1:15" x14ac:dyDescent="0.15">
      <c r="A207" s="125">
        <v>42139</v>
      </c>
      <c r="B207" s="120">
        <v>21.34</v>
      </c>
      <c r="C207" s="124">
        <v>0.36</v>
      </c>
      <c r="D207" s="123">
        <v>1.7159199999999999E-2</v>
      </c>
      <c r="E207" s="120">
        <v>20.98</v>
      </c>
      <c r="F207" s="120">
        <v>20.79</v>
      </c>
      <c r="G207" s="120">
        <v>21.81</v>
      </c>
      <c r="H207" s="121" t="s">
        <v>76</v>
      </c>
      <c r="I207" s="122">
        <v>4582464</v>
      </c>
      <c r="J207" s="120">
        <v>97796017.677200004</v>
      </c>
      <c r="K207" s="120">
        <v>21.271899999999999</v>
      </c>
      <c r="L207" s="120">
        <v>0.36</v>
      </c>
      <c r="M207" s="120">
        <v>1.02</v>
      </c>
      <c r="N207" s="119">
        <v>-0.4719583</v>
      </c>
      <c r="O207" s="126">
        <v>-0.47268660000000001</v>
      </c>
    </row>
    <row r="208" spans="1:15" x14ac:dyDescent="0.15">
      <c r="A208" s="125">
        <v>42132</v>
      </c>
      <c r="B208" s="120">
        <v>20.98</v>
      </c>
      <c r="C208" s="124">
        <v>-0.67</v>
      </c>
      <c r="D208" s="123">
        <v>-3.0946899999999999E-2</v>
      </c>
      <c r="E208" s="120">
        <v>21.65</v>
      </c>
      <c r="F208" s="120">
        <v>20.7</v>
      </c>
      <c r="G208" s="120">
        <v>21.94</v>
      </c>
      <c r="H208" s="121" t="s">
        <v>76</v>
      </c>
      <c r="I208" s="122">
        <v>8678223</v>
      </c>
      <c r="J208" s="120">
        <v>185460896.91670001</v>
      </c>
      <c r="K208" s="120">
        <v>21.202300000000001</v>
      </c>
      <c r="L208" s="120">
        <v>-0.67</v>
      </c>
      <c r="M208" s="120">
        <v>1.24</v>
      </c>
      <c r="N208" s="119">
        <v>0.25081320000000001</v>
      </c>
      <c r="O208" s="126">
        <v>0.23503289999999999</v>
      </c>
    </row>
    <row r="209" spans="1:15" x14ac:dyDescent="0.15">
      <c r="A209" s="125">
        <v>42125</v>
      </c>
      <c r="B209" s="120">
        <v>21.65</v>
      </c>
      <c r="C209" s="124">
        <v>0.16</v>
      </c>
      <c r="D209" s="123">
        <v>7.4453000000000002E-3</v>
      </c>
      <c r="E209" s="120">
        <v>22.29</v>
      </c>
      <c r="F209" s="120">
        <v>21.02</v>
      </c>
      <c r="G209" s="120">
        <v>22.68</v>
      </c>
      <c r="H209" s="121" t="s">
        <v>76</v>
      </c>
      <c r="I209" s="122">
        <v>6938065</v>
      </c>
      <c r="J209" s="120">
        <v>150166764.42230001</v>
      </c>
      <c r="K209" s="120">
        <v>21.717500000000001</v>
      </c>
      <c r="L209" s="120">
        <v>-0.64</v>
      </c>
      <c r="M209" s="120">
        <v>1.66</v>
      </c>
      <c r="N209" s="119">
        <v>0.69160980000000005</v>
      </c>
      <c r="O209" s="126">
        <v>0.72241520000000004</v>
      </c>
    </row>
    <row r="210" spans="1:15" x14ac:dyDescent="0.15">
      <c r="A210" s="125">
        <v>42118</v>
      </c>
      <c r="B210" s="120">
        <v>21.49</v>
      </c>
      <c r="C210" s="124">
        <v>1.2</v>
      </c>
      <c r="D210" s="123">
        <v>5.9142399999999998E-2</v>
      </c>
      <c r="E210" s="120">
        <v>20.440000000000001</v>
      </c>
      <c r="F210" s="120">
        <v>20.32</v>
      </c>
      <c r="G210" s="120">
        <v>21.594899999999999</v>
      </c>
      <c r="H210" s="121" t="s">
        <v>76</v>
      </c>
      <c r="I210" s="122">
        <v>4101457</v>
      </c>
      <c r="J210" s="120">
        <v>87183836.526099995</v>
      </c>
      <c r="K210" s="120">
        <v>21.422699999999999</v>
      </c>
      <c r="L210" s="120">
        <v>1.05</v>
      </c>
      <c r="M210" s="120">
        <v>1.2748999999999999</v>
      </c>
      <c r="N210" s="119">
        <v>-9.0773099999999995E-2</v>
      </c>
      <c r="O210" s="126">
        <v>-5.6013E-2</v>
      </c>
    </row>
    <row r="211" spans="1:15" x14ac:dyDescent="0.15">
      <c r="A211" s="125">
        <v>42111</v>
      </c>
      <c r="B211" s="120">
        <v>20.29</v>
      </c>
      <c r="C211" s="124">
        <v>0.02</v>
      </c>
      <c r="D211" s="123">
        <v>9.8670000000000008E-4</v>
      </c>
      <c r="E211" s="120">
        <v>20.239999999999998</v>
      </c>
      <c r="F211" s="120">
        <v>20.09</v>
      </c>
      <c r="G211" s="120">
        <v>20.704999999999998</v>
      </c>
      <c r="H211" s="121" t="s">
        <v>76</v>
      </c>
      <c r="I211" s="122">
        <v>4510928</v>
      </c>
      <c r="J211" s="120">
        <v>92357031.059699997</v>
      </c>
      <c r="K211" s="120">
        <v>20.238499999999998</v>
      </c>
      <c r="L211" s="120">
        <v>0.05</v>
      </c>
      <c r="M211" s="120">
        <v>0.61499999999999999</v>
      </c>
      <c r="N211" s="119">
        <v>0.31082359999999998</v>
      </c>
      <c r="O211" s="126">
        <v>0.33775100000000002</v>
      </c>
    </row>
    <row r="212" spans="1:15" x14ac:dyDescent="0.15">
      <c r="A212" s="125">
        <v>42104</v>
      </c>
      <c r="B212" s="120">
        <v>20.27</v>
      </c>
      <c r="C212" s="124">
        <v>0.61</v>
      </c>
      <c r="D212" s="123">
        <v>3.10275E-2</v>
      </c>
      <c r="E212" s="120">
        <v>19.62</v>
      </c>
      <c r="F212" s="120">
        <v>19.556000000000001</v>
      </c>
      <c r="G212" s="120">
        <v>20.28</v>
      </c>
      <c r="H212" s="121" t="s">
        <v>76</v>
      </c>
      <c r="I212" s="122">
        <v>3441293</v>
      </c>
      <c r="J212" s="120">
        <v>69039032.084900007</v>
      </c>
      <c r="K212" s="120">
        <v>20.209099999999999</v>
      </c>
      <c r="L212" s="120">
        <v>0.65</v>
      </c>
      <c r="M212" s="120">
        <v>0.72399999999999998</v>
      </c>
      <c r="N212" s="119">
        <v>-4.0959999999999998E-4</v>
      </c>
      <c r="O212" s="126">
        <v>3.3435399999999997E-2</v>
      </c>
    </row>
    <row r="213" spans="1:15" x14ac:dyDescent="0.15">
      <c r="A213" s="125">
        <v>42097</v>
      </c>
      <c r="B213" s="120">
        <v>19.66</v>
      </c>
      <c r="C213" s="124">
        <v>0.15</v>
      </c>
      <c r="D213" s="123">
        <v>7.6883999999999997E-3</v>
      </c>
      <c r="E213" s="120">
        <v>19.649999999999999</v>
      </c>
      <c r="F213" s="120">
        <v>19.07</v>
      </c>
      <c r="G213" s="120">
        <v>19.8</v>
      </c>
      <c r="H213" s="121" t="s">
        <v>76</v>
      </c>
      <c r="I213" s="122">
        <v>3442703</v>
      </c>
      <c r="J213" s="120">
        <v>66805371.0022</v>
      </c>
      <c r="K213" s="120">
        <v>19.666</v>
      </c>
      <c r="L213" s="120">
        <v>0.01</v>
      </c>
      <c r="M213" s="120">
        <v>0.73</v>
      </c>
      <c r="N213" s="119">
        <v>-0.47181600000000001</v>
      </c>
      <c r="O213" s="126">
        <v>-0.48160989999999998</v>
      </c>
    </row>
    <row r="214" spans="1:15" x14ac:dyDescent="0.15">
      <c r="A214" s="125">
        <v>42090</v>
      </c>
      <c r="B214" s="120">
        <v>19.510000000000002</v>
      </c>
      <c r="C214" s="124">
        <v>-0.59</v>
      </c>
      <c r="D214" s="123">
        <v>-2.9353199999999999E-2</v>
      </c>
      <c r="E214" s="120">
        <v>20.05</v>
      </c>
      <c r="F214" s="120">
        <v>19.260000000000002</v>
      </c>
      <c r="G214" s="120">
        <v>20.329999999999998</v>
      </c>
      <c r="H214" s="121" t="s">
        <v>76</v>
      </c>
      <c r="I214" s="122">
        <v>6518000</v>
      </c>
      <c r="J214" s="120">
        <v>128870836.5326</v>
      </c>
      <c r="K214" s="120">
        <v>19.420100000000001</v>
      </c>
      <c r="L214" s="120">
        <v>-0.54</v>
      </c>
      <c r="M214" s="120">
        <v>1.07</v>
      </c>
      <c r="N214" s="119">
        <v>0.28734949999999998</v>
      </c>
      <c r="O214" s="126">
        <v>0.30385580000000001</v>
      </c>
    </row>
    <row r="215" spans="1:15" x14ac:dyDescent="0.15">
      <c r="A215" s="125">
        <v>42083</v>
      </c>
      <c r="B215" s="120">
        <v>20.100000000000001</v>
      </c>
      <c r="C215" s="124">
        <v>1.1200000000000001</v>
      </c>
      <c r="D215" s="123">
        <v>5.9009499999999999E-2</v>
      </c>
      <c r="E215" s="120">
        <v>19</v>
      </c>
      <c r="F215" s="120">
        <v>18.63</v>
      </c>
      <c r="G215" s="120">
        <v>20.13</v>
      </c>
      <c r="H215" s="121" t="s">
        <v>76</v>
      </c>
      <c r="I215" s="122">
        <v>5063116</v>
      </c>
      <c r="J215" s="120">
        <v>98838255.811900005</v>
      </c>
      <c r="K215" s="120">
        <v>19.9895</v>
      </c>
      <c r="L215" s="120">
        <v>1.1000000000000001</v>
      </c>
      <c r="M215" s="120">
        <v>1.5</v>
      </c>
      <c r="N215" s="119">
        <v>-1.0503500000000001E-2</v>
      </c>
      <c r="O215" s="126">
        <v>3.4585600000000001E-2</v>
      </c>
    </row>
    <row r="216" spans="1:15" x14ac:dyDescent="0.15">
      <c r="A216" s="125">
        <v>42076</v>
      </c>
      <c r="B216" s="120">
        <v>18.98</v>
      </c>
      <c r="C216" s="124">
        <v>-0.11</v>
      </c>
      <c r="D216" s="123">
        <v>-5.7622000000000003E-3</v>
      </c>
      <c r="E216" s="120">
        <v>19.18</v>
      </c>
      <c r="F216" s="120">
        <v>18.05</v>
      </c>
      <c r="G216" s="120">
        <v>19.2</v>
      </c>
      <c r="H216" s="121" t="s">
        <v>76</v>
      </c>
      <c r="I216" s="122">
        <v>5116861</v>
      </c>
      <c r="J216" s="120">
        <v>95534145.812800005</v>
      </c>
      <c r="K216" s="120">
        <v>18.947399999999998</v>
      </c>
      <c r="L216" s="120">
        <v>-0.2</v>
      </c>
      <c r="M216" s="120">
        <v>1.1499999999999999</v>
      </c>
      <c r="N216" s="119">
        <v>-0.3794709</v>
      </c>
      <c r="O216" s="126">
        <v>-0.38856760000000001</v>
      </c>
    </row>
    <row r="217" spans="1:15" x14ac:dyDescent="0.15">
      <c r="A217" s="125">
        <v>42069</v>
      </c>
      <c r="B217" s="120">
        <v>19.09</v>
      </c>
      <c r="C217" s="124">
        <v>0.35</v>
      </c>
      <c r="D217" s="123">
        <v>1.8676600000000002E-2</v>
      </c>
      <c r="E217" s="120">
        <v>18.690000000000001</v>
      </c>
      <c r="F217" s="120">
        <v>18.329999999999998</v>
      </c>
      <c r="G217" s="120">
        <v>19.72</v>
      </c>
      <c r="H217" s="121" t="s">
        <v>76</v>
      </c>
      <c r="I217" s="122">
        <v>8245964</v>
      </c>
      <c r="J217" s="120">
        <v>156246467.36359999</v>
      </c>
      <c r="K217" s="120">
        <v>19.0928</v>
      </c>
      <c r="L217" s="120">
        <v>0.4</v>
      </c>
      <c r="M217" s="120">
        <v>1.39</v>
      </c>
      <c r="N217" s="119">
        <v>-0.37569989999999998</v>
      </c>
      <c r="O217" s="126">
        <v>-0.40167730000000001</v>
      </c>
    </row>
    <row r="218" spans="1:15" x14ac:dyDescent="0.15">
      <c r="A218" s="125">
        <v>42062</v>
      </c>
      <c r="B218" s="120">
        <v>18.739999999999998</v>
      </c>
      <c r="C218" s="124">
        <v>-1.22</v>
      </c>
      <c r="D218" s="123">
        <v>-6.1122200000000002E-2</v>
      </c>
      <c r="E218" s="120">
        <v>19.95</v>
      </c>
      <c r="F218" s="120">
        <v>18.48</v>
      </c>
      <c r="G218" s="120">
        <v>20.83</v>
      </c>
      <c r="H218" s="121" t="s">
        <v>76</v>
      </c>
      <c r="I218" s="122">
        <v>13208333</v>
      </c>
      <c r="J218" s="120">
        <v>261140799.4578</v>
      </c>
      <c r="K218" s="120">
        <v>18.7392</v>
      </c>
      <c r="L218" s="120">
        <v>-1.21</v>
      </c>
      <c r="M218" s="120">
        <v>2.35</v>
      </c>
      <c r="N218" s="119">
        <v>1.15771</v>
      </c>
      <c r="O218" s="126">
        <v>1.1857116000000001</v>
      </c>
    </row>
    <row r="219" spans="1:15" x14ac:dyDescent="0.15">
      <c r="A219" s="125">
        <v>42055</v>
      </c>
      <c r="B219" s="120">
        <v>19.96</v>
      </c>
      <c r="C219" s="124">
        <v>1.1299999999999999</v>
      </c>
      <c r="D219" s="123">
        <v>6.0010599999999997E-2</v>
      </c>
      <c r="E219" s="120">
        <v>18.8</v>
      </c>
      <c r="F219" s="120">
        <v>18.72</v>
      </c>
      <c r="G219" s="120">
        <v>20.16</v>
      </c>
      <c r="H219" s="121" t="s">
        <v>76</v>
      </c>
      <c r="I219" s="122">
        <v>6121459</v>
      </c>
      <c r="J219" s="120">
        <v>119476328.6249</v>
      </c>
      <c r="K219" s="120">
        <v>19.949400000000001</v>
      </c>
      <c r="L219" s="120">
        <v>1.1599999999999999</v>
      </c>
      <c r="M219" s="120">
        <v>1.44</v>
      </c>
      <c r="N219" s="119">
        <v>0.50902040000000004</v>
      </c>
      <c r="O219" s="126">
        <v>0.59246869999999996</v>
      </c>
    </row>
    <row r="220" spans="1:15" x14ac:dyDescent="0.15">
      <c r="A220" s="125">
        <v>42048</v>
      </c>
      <c r="B220" s="120">
        <v>18.829999999999998</v>
      </c>
      <c r="C220" s="124">
        <v>0.85</v>
      </c>
      <c r="D220" s="123">
        <v>4.7274700000000003E-2</v>
      </c>
      <c r="E220" s="120">
        <v>17.88</v>
      </c>
      <c r="F220" s="120">
        <v>17.79</v>
      </c>
      <c r="G220" s="120">
        <v>19.18</v>
      </c>
      <c r="H220" s="121" t="s">
        <v>76</v>
      </c>
      <c r="I220" s="122">
        <v>4056578</v>
      </c>
      <c r="J220" s="120">
        <v>75025856.3345</v>
      </c>
      <c r="K220" s="120">
        <v>18.950099999999999</v>
      </c>
      <c r="L220" s="120">
        <v>0.95</v>
      </c>
      <c r="M220" s="120">
        <v>1.39</v>
      </c>
      <c r="N220" s="119">
        <v>0.1461335</v>
      </c>
      <c r="O220" s="126">
        <v>0.20042750000000001</v>
      </c>
    </row>
    <row r="221" spans="1:15" x14ac:dyDescent="0.15">
      <c r="A221" s="125">
        <v>42041</v>
      </c>
      <c r="B221" s="120">
        <v>17.98</v>
      </c>
      <c r="C221" s="124">
        <v>0.47</v>
      </c>
      <c r="D221" s="123">
        <v>2.6841799999999999E-2</v>
      </c>
      <c r="E221" s="120">
        <v>17.52</v>
      </c>
      <c r="F221" s="120">
        <v>16.809999999999999</v>
      </c>
      <c r="G221" s="120">
        <v>18.149999999999999</v>
      </c>
      <c r="H221" s="121" t="s">
        <v>76</v>
      </c>
      <c r="I221" s="122">
        <v>3539359</v>
      </c>
      <c r="J221" s="120">
        <v>62499279.794399999</v>
      </c>
      <c r="K221" s="120">
        <v>18.0139</v>
      </c>
      <c r="L221" s="120">
        <v>0.46</v>
      </c>
      <c r="M221" s="120">
        <v>1.34</v>
      </c>
      <c r="N221" s="119">
        <v>-0.38537500000000002</v>
      </c>
      <c r="O221" s="126">
        <v>-0.37873879999999999</v>
      </c>
    </row>
    <row r="222" spans="1:15" x14ac:dyDescent="0.15">
      <c r="A222" s="125">
        <v>42034</v>
      </c>
      <c r="B222" s="120">
        <v>17.510000000000002</v>
      </c>
      <c r="C222" s="124">
        <v>0.83</v>
      </c>
      <c r="D222" s="123">
        <v>4.9760199999999997E-2</v>
      </c>
      <c r="E222" s="120">
        <v>16.68</v>
      </c>
      <c r="F222" s="120">
        <v>16.649999999999999</v>
      </c>
      <c r="G222" s="120">
        <v>17.84</v>
      </c>
      <c r="H222" s="121" t="s">
        <v>76</v>
      </c>
      <c r="I222" s="122">
        <v>5758567</v>
      </c>
      <c r="J222" s="120">
        <v>100600656.71430001</v>
      </c>
      <c r="K222" s="120">
        <v>17.498899999999999</v>
      </c>
      <c r="L222" s="120">
        <v>0.83</v>
      </c>
      <c r="M222" s="120">
        <v>1.19</v>
      </c>
      <c r="N222" s="119">
        <v>0.76397389999999998</v>
      </c>
      <c r="O222" s="126">
        <v>0.85675860000000004</v>
      </c>
    </row>
    <row r="223" spans="1:15" x14ac:dyDescent="0.15">
      <c r="A223" s="125">
        <v>42027</v>
      </c>
      <c r="B223" s="120">
        <v>16.68</v>
      </c>
      <c r="C223" s="124">
        <v>7.0000000000000007E-2</v>
      </c>
      <c r="D223" s="123">
        <v>4.2142999999999998E-3</v>
      </c>
      <c r="E223" s="120">
        <v>16.55</v>
      </c>
      <c r="F223" s="120">
        <v>16.22</v>
      </c>
      <c r="G223" s="120">
        <v>17.010000000000002</v>
      </c>
      <c r="H223" s="121" t="s">
        <v>76</v>
      </c>
      <c r="I223" s="122">
        <v>3264542</v>
      </c>
      <c r="J223" s="120">
        <v>54180794.179700002</v>
      </c>
      <c r="K223" s="120">
        <v>16.677299999999999</v>
      </c>
      <c r="L223" s="120">
        <v>0.13</v>
      </c>
      <c r="M223" s="120">
        <v>0.79</v>
      </c>
      <c r="N223" s="119">
        <v>-0.21396399999999999</v>
      </c>
      <c r="O223" s="126">
        <v>-0.21662239999999999</v>
      </c>
    </row>
    <row r="224" spans="1:15" x14ac:dyDescent="0.15">
      <c r="A224" s="125">
        <v>42020</v>
      </c>
      <c r="B224" s="120">
        <v>16.61</v>
      </c>
      <c r="C224" s="124">
        <v>-0.24</v>
      </c>
      <c r="D224" s="123">
        <v>-1.42433E-2</v>
      </c>
      <c r="E224" s="120">
        <v>16.920000000000002</v>
      </c>
      <c r="F224" s="120">
        <v>16.28</v>
      </c>
      <c r="G224" s="120">
        <v>17.12</v>
      </c>
      <c r="H224" s="121" t="s">
        <v>76</v>
      </c>
      <c r="I224" s="122">
        <v>4153171</v>
      </c>
      <c r="J224" s="120">
        <v>69163065.352300003</v>
      </c>
      <c r="K224" s="120">
        <v>16.504799999999999</v>
      </c>
      <c r="L224" s="120">
        <v>-0.31</v>
      </c>
      <c r="M224" s="120">
        <v>0.84</v>
      </c>
      <c r="N224" s="119">
        <v>-0.1603639</v>
      </c>
      <c r="O224" s="126">
        <v>-0.19082950000000001</v>
      </c>
    </row>
    <row r="225" spans="1:15" x14ac:dyDescent="0.15">
      <c r="A225" s="125">
        <v>42013</v>
      </c>
      <c r="B225" s="120">
        <v>16.850000000000001</v>
      </c>
      <c r="C225" s="124">
        <v>-1.1200000000000001</v>
      </c>
      <c r="D225" s="123">
        <v>-6.2326100000000002E-2</v>
      </c>
      <c r="E225" s="120">
        <v>17.87</v>
      </c>
      <c r="F225" s="120">
        <v>16.82</v>
      </c>
      <c r="G225" s="120">
        <v>17.87</v>
      </c>
      <c r="H225" s="121" t="s">
        <v>76</v>
      </c>
      <c r="I225" s="122">
        <v>4946394</v>
      </c>
      <c r="J225" s="120">
        <v>85474034.508399993</v>
      </c>
      <c r="K225" s="120">
        <v>16.920100000000001</v>
      </c>
      <c r="L225" s="120">
        <v>-1.02</v>
      </c>
      <c r="M225" s="120">
        <v>1.05</v>
      </c>
      <c r="N225" s="119">
        <v>0.22667619999999999</v>
      </c>
      <c r="O225" s="126">
        <v>0.18019060000000001</v>
      </c>
    </row>
    <row r="226" spans="1:15" x14ac:dyDescent="0.15">
      <c r="A226" s="125">
        <v>42006</v>
      </c>
      <c r="B226" s="120">
        <v>17.97</v>
      </c>
      <c r="C226" s="124">
        <v>0.44</v>
      </c>
      <c r="D226" s="123">
        <v>2.5099799999999999E-2</v>
      </c>
      <c r="E226" s="120">
        <v>17.559999999999999</v>
      </c>
      <c r="F226" s="120">
        <v>17.54</v>
      </c>
      <c r="G226" s="120">
        <v>18.13</v>
      </c>
      <c r="H226" s="121" t="s">
        <v>76</v>
      </c>
      <c r="I226" s="122">
        <v>4032355</v>
      </c>
      <c r="J226" s="120">
        <v>72423924.033999994</v>
      </c>
      <c r="K226" s="120">
        <v>17.977499999999999</v>
      </c>
      <c r="L226" s="120">
        <v>0.41</v>
      </c>
      <c r="M226" s="120">
        <v>0.59</v>
      </c>
      <c r="N226" s="119">
        <v>8.7681499999999996E-2</v>
      </c>
      <c r="O226" s="126">
        <v>0.1186271</v>
      </c>
    </row>
    <row r="227" spans="1:15" x14ac:dyDescent="0.15">
      <c r="A227" s="125">
        <v>41999</v>
      </c>
      <c r="B227" s="120">
        <v>17.53</v>
      </c>
      <c r="C227" s="124">
        <v>0.14000000000000001</v>
      </c>
      <c r="D227" s="123">
        <v>8.0505999999999998E-3</v>
      </c>
      <c r="E227" s="120">
        <v>17.440000000000001</v>
      </c>
      <c r="F227" s="120">
        <v>17.07</v>
      </c>
      <c r="G227" s="120">
        <v>17.800999999999998</v>
      </c>
      <c r="H227" s="121" t="s">
        <v>76</v>
      </c>
      <c r="I227" s="122">
        <v>3707294</v>
      </c>
      <c r="J227" s="120">
        <v>64743583.431699999</v>
      </c>
      <c r="K227" s="120">
        <v>17.651</v>
      </c>
      <c r="L227" s="120">
        <v>0.09</v>
      </c>
      <c r="M227" s="120">
        <v>0.73099999999999998</v>
      </c>
      <c r="N227" s="119">
        <v>-0.68167869999999997</v>
      </c>
      <c r="O227" s="126">
        <v>-0.65534590000000004</v>
      </c>
    </row>
    <row r="228" spans="1:15" x14ac:dyDescent="0.15">
      <c r="A228" s="125">
        <v>41992</v>
      </c>
      <c r="B228" s="120">
        <v>17.39</v>
      </c>
      <c r="C228" s="124">
        <v>1.62</v>
      </c>
      <c r="D228" s="123">
        <v>0.1027267</v>
      </c>
      <c r="E228" s="120">
        <v>15.59</v>
      </c>
      <c r="F228" s="120">
        <v>15.11</v>
      </c>
      <c r="G228" s="120">
        <v>17.579999999999998</v>
      </c>
      <c r="H228" s="121" t="s">
        <v>76</v>
      </c>
      <c r="I228" s="122">
        <v>11646389</v>
      </c>
      <c r="J228" s="120">
        <v>187850927.55410001</v>
      </c>
      <c r="K228" s="120">
        <v>17.245999999999999</v>
      </c>
      <c r="L228" s="120">
        <v>1.8</v>
      </c>
      <c r="M228" s="120">
        <v>2.4700000000000002</v>
      </c>
      <c r="N228" s="119">
        <v>0.79881349999999995</v>
      </c>
      <c r="O228" s="126">
        <v>0.81132510000000002</v>
      </c>
    </row>
    <row r="229" spans="1:15" x14ac:dyDescent="0.15">
      <c r="A229" s="125">
        <v>41985</v>
      </c>
      <c r="B229" s="120">
        <v>15.77</v>
      </c>
      <c r="C229" s="124">
        <v>-0.54</v>
      </c>
      <c r="D229" s="123">
        <v>-3.3108499999999999E-2</v>
      </c>
      <c r="E229" s="120">
        <v>16.170000000000002</v>
      </c>
      <c r="F229" s="120">
        <v>15.57</v>
      </c>
      <c r="G229" s="120">
        <v>16.729900000000001</v>
      </c>
      <c r="H229" s="121" t="s">
        <v>76</v>
      </c>
      <c r="I229" s="122">
        <v>6474484</v>
      </c>
      <c r="J229" s="120">
        <v>103709115.0033</v>
      </c>
      <c r="K229" s="120">
        <v>16.062899999999999</v>
      </c>
      <c r="L229" s="120">
        <v>-0.4</v>
      </c>
      <c r="M229" s="120">
        <v>1.1598999999999999</v>
      </c>
      <c r="N229" s="119">
        <v>0.1903126</v>
      </c>
      <c r="O229" s="126">
        <v>0.17013020000000001</v>
      </c>
    </row>
    <row r="230" spans="1:15" x14ac:dyDescent="0.15">
      <c r="A230" s="125">
        <v>41978</v>
      </c>
      <c r="B230" s="120">
        <v>16.309999999999999</v>
      </c>
      <c r="C230" s="124">
        <v>-0.38</v>
      </c>
      <c r="D230" s="123">
        <v>-2.2768099999999999E-2</v>
      </c>
      <c r="E230" s="120">
        <v>16.68</v>
      </c>
      <c r="F230" s="120">
        <v>16.079999999999998</v>
      </c>
      <c r="G230" s="120">
        <v>16.72</v>
      </c>
      <c r="H230" s="121" t="s">
        <v>76</v>
      </c>
      <c r="I230" s="122">
        <v>5439314</v>
      </c>
      <c r="J230" s="120">
        <v>88630402.844999999</v>
      </c>
      <c r="K230" s="120">
        <v>16.3066</v>
      </c>
      <c r="L230" s="120">
        <v>-0.37</v>
      </c>
      <c r="M230" s="120">
        <v>0.64</v>
      </c>
      <c r="N230" s="119">
        <v>0.80476369999999997</v>
      </c>
      <c r="O230" s="126">
        <v>0.7379211</v>
      </c>
    </row>
    <row r="231" spans="1:15" x14ac:dyDescent="0.15">
      <c r="A231" s="125">
        <v>41971</v>
      </c>
      <c r="B231" s="120">
        <v>16.690000000000001</v>
      </c>
      <c r="C231" s="124">
        <v>-0.38</v>
      </c>
      <c r="D231" s="123">
        <v>-2.2261300000000001E-2</v>
      </c>
      <c r="E231" s="120">
        <v>17.18</v>
      </c>
      <c r="F231" s="120">
        <v>16.600000000000001</v>
      </c>
      <c r="G231" s="120">
        <v>17.22</v>
      </c>
      <c r="H231" s="121" t="s">
        <v>76</v>
      </c>
      <c r="I231" s="122">
        <v>3013865</v>
      </c>
      <c r="J231" s="120">
        <v>50997944.340599999</v>
      </c>
      <c r="K231" s="120">
        <v>16.736000000000001</v>
      </c>
      <c r="L231" s="120">
        <v>-0.49</v>
      </c>
      <c r="M231" s="120">
        <v>0.62</v>
      </c>
      <c r="N231" s="119">
        <v>-0.494226</v>
      </c>
      <c r="O231" s="126">
        <v>-0.49714819999999998</v>
      </c>
    </row>
    <row r="232" spans="1:15" x14ac:dyDescent="0.15">
      <c r="A232" s="125">
        <v>41964</v>
      </c>
      <c r="B232" s="120">
        <v>17.07</v>
      </c>
      <c r="C232" s="124">
        <v>0.16</v>
      </c>
      <c r="D232" s="123">
        <v>9.4619000000000005E-3</v>
      </c>
      <c r="E232" s="120">
        <v>16.95</v>
      </c>
      <c r="F232" s="120">
        <v>16.64</v>
      </c>
      <c r="G232" s="120">
        <v>17.239999999999998</v>
      </c>
      <c r="H232" s="121" t="s">
        <v>76</v>
      </c>
      <c r="I232" s="122">
        <v>5958916</v>
      </c>
      <c r="J232" s="120">
        <v>101417445.01880001</v>
      </c>
      <c r="K232" s="120">
        <v>17.087499999999999</v>
      </c>
      <c r="L232" s="120">
        <v>0.12</v>
      </c>
      <c r="M232" s="120">
        <v>0.6</v>
      </c>
      <c r="N232" s="119">
        <v>-0.73485990000000001</v>
      </c>
      <c r="O232" s="126">
        <v>-0.74001819999999996</v>
      </c>
    </row>
    <row r="233" spans="1:15" x14ac:dyDescent="0.15">
      <c r="A233" s="125">
        <v>41957</v>
      </c>
      <c r="B233" s="120">
        <v>16.91</v>
      </c>
      <c r="C233" s="124">
        <v>-1.48</v>
      </c>
      <c r="D233" s="123">
        <v>-8.0478499999999994E-2</v>
      </c>
      <c r="E233" s="120">
        <v>18.329999999999998</v>
      </c>
      <c r="F233" s="120">
        <v>16.1601</v>
      </c>
      <c r="G233" s="120">
        <v>18.98</v>
      </c>
      <c r="H233" s="121" t="s">
        <v>76</v>
      </c>
      <c r="I233" s="122">
        <v>22474597</v>
      </c>
      <c r="J233" s="120">
        <v>390094341.6972</v>
      </c>
      <c r="K233" s="120">
        <v>16.958200000000001</v>
      </c>
      <c r="L233" s="120">
        <v>-1.42</v>
      </c>
      <c r="M233" s="120">
        <v>2.8199000000000001</v>
      </c>
      <c r="N233" s="119">
        <v>3.2151236999999999</v>
      </c>
      <c r="O233" s="126">
        <v>2.90699</v>
      </c>
    </row>
    <row r="234" spans="1:15" x14ac:dyDescent="0.15">
      <c r="A234" s="125">
        <v>41950</v>
      </c>
      <c r="B234" s="120">
        <v>18.39</v>
      </c>
      <c r="C234" s="124">
        <v>-0.85</v>
      </c>
      <c r="D234" s="123">
        <v>-4.4178799999999997E-2</v>
      </c>
      <c r="E234" s="120">
        <v>19.190000000000001</v>
      </c>
      <c r="F234" s="120">
        <v>18.315899999999999</v>
      </c>
      <c r="G234" s="120">
        <v>19.420000000000002</v>
      </c>
      <c r="H234" s="121" t="s">
        <v>76</v>
      </c>
      <c r="I234" s="122">
        <v>5331895</v>
      </c>
      <c r="J234" s="120">
        <v>99845236.547499999</v>
      </c>
      <c r="K234" s="120">
        <v>18.543299999999999</v>
      </c>
      <c r="L234" s="120">
        <v>-0.8</v>
      </c>
      <c r="M234" s="120">
        <v>1.1041000000000001</v>
      </c>
      <c r="N234" s="119">
        <v>0.46710770000000001</v>
      </c>
      <c r="O234" s="126">
        <v>0.45131179999999999</v>
      </c>
    </row>
    <row r="235" spans="1:15" x14ac:dyDescent="0.15">
      <c r="A235" s="125">
        <v>41943</v>
      </c>
      <c r="B235" s="120">
        <v>19.239999999999998</v>
      </c>
      <c r="C235" s="124">
        <v>0.64</v>
      </c>
      <c r="D235" s="123">
        <v>3.4408599999999998E-2</v>
      </c>
      <c r="E235" s="120">
        <v>18.59</v>
      </c>
      <c r="F235" s="120">
        <v>18.34</v>
      </c>
      <c r="G235" s="120">
        <v>19.3</v>
      </c>
      <c r="H235" s="121" t="s">
        <v>76</v>
      </c>
      <c r="I235" s="122">
        <v>3634290</v>
      </c>
      <c r="J235" s="120">
        <v>68796544.454899997</v>
      </c>
      <c r="K235" s="120">
        <v>19.142399999999999</v>
      </c>
      <c r="L235" s="120">
        <v>0.65</v>
      </c>
      <c r="M235" s="120">
        <v>0.96</v>
      </c>
      <c r="N235" s="119">
        <v>-0.26044279999999997</v>
      </c>
      <c r="O235" s="126">
        <v>-0.23132249999999999</v>
      </c>
    </row>
    <row r="236" spans="1:15" x14ac:dyDescent="0.15">
      <c r="A236" s="125">
        <v>41936</v>
      </c>
      <c r="B236" s="120">
        <v>18.600000000000001</v>
      </c>
      <c r="C236" s="124">
        <v>0.89</v>
      </c>
      <c r="D236" s="123">
        <v>5.0254100000000003E-2</v>
      </c>
      <c r="E236" s="120">
        <v>17.690000000000001</v>
      </c>
      <c r="F236" s="120">
        <v>17.63</v>
      </c>
      <c r="G236" s="120">
        <v>18.899999999999999</v>
      </c>
      <c r="H236" s="121" t="s">
        <v>76</v>
      </c>
      <c r="I236" s="122">
        <v>4914143</v>
      </c>
      <c r="J236" s="120">
        <v>89499884.919599995</v>
      </c>
      <c r="K236" s="120">
        <v>18.443300000000001</v>
      </c>
      <c r="L236" s="120">
        <v>0.91</v>
      </c>
      <c r="M236" s="120">
        <v>1.27</v>
      </c>
      <c r="N236" s="119">
        <v>-3.8155599999999998E-2</v>
      </c>
      <c r="O236" s="126">
        <v>-2.0346199999999998E-2</v>
      </c>
    </row>
    <row r="237" spans="1:15" x14ac:dyDescent="0.15">
      <c r="A237" s="125">
        <v>41929</v>
      </c>
      <c r="B237" s="120">
        <v>17.71</v>
      </c>
      <c r="C237" s="124">
        <v>-0.64</v>
      </c>
      <c r="D237" s="123">
        <v>-3.4877400000000003E-2</v>
      </c>
      <c r="E237" s="120">
        <v>18.399999999999999</v>
      </c>
      <c r="F237" s="120">
        <v>17.22</v>
      </c>
      <c r="G237" s="120">
        <v>18.66</v>
      </c>
      <c r="H237" s="121" t="s">
        <v>76</v>
      </c>
      <c r="I237" s="122">
        <v>5109083</v>
      </c>
      <c r="J237" s="120">
        <v>91358690.975600004</v>
      </c>
      <c r="K237" s="120">
        <v>17.7988</v>
      </c>
      <c r="L237" s="120">
        <v>-0.69</v>
      </c>
      <c r="M237" s="120">
        <v>1.44</v>
      </c>
      <c r="N237" s="119">
        <v>-2.5111000000000001E-2</v>
      </c>
      <c r="O237" s="126">
        <v>-6.9916500000000006E-2</v>
      </c>
    </row>
    <row r="238" spans="1:15" x14ac:dyDescent="0.15">
      <c r="A238" s="125">
        <v>41922</v>
      </c>
      <c r="B238" s="120">
        <v>18.350000000000001</v>
      </c>
      <c r="C238" s="124">
        <v>-0.62</v>
      </c>
      <c r="D238" s="123">
        <v>-3.2683200000000003E-2</v>
      </c>
      <c r="E238" s="120">
        <v>19.03</v>
      </c>
      <c r="F238" s="120">
        <v>18.100000000000001</v>
      </c>
      <c r="G238" s="120">
        <v>19.190000000000001</v>
      </c>
      <c r="H238" s="121" t="s">
        <v>76</v>
      </c>
      <c r="I238" s="122">
        <v>5240682</v>
      </c>
      <c r="J238" s="120">
        <v>98226327.251699999</v>
      </c>
      <c r="K238" s="120">
        <v>18.414899999999999</v>
      </c>
      <c r="L238" s="120">
        <v>-0.68</v>
      </c>
      <c r="M238" s="120">
        <v>1.0900000000000001</v>
      </c>
      <c r="N238" s="119">
        <v>-0.13967470000000001</v>
      </c>
      <c r="O238" s="126">
        <v>-0.15355669999999999</v>
      </c>
    </row>
    <row r="239" spans="1:15" x14ac:dyDescent="0.15">
      <c r="A239" s="125">
        <v>41915</v>
      </c>
      <c r="B239" s="120">
        <v>18.97</v>
      </c>
      <c r="C239" s="124">
        <v>-1.01</v>
      </c>
      <c r="D239" s="123">
        <v>-5.0550600000000001E-2</v>
      </c>
      <c r="E239" s="120">
        <v>19.75</v>
      </c>
      <c r="F239" s="120">
        <v>18.535</v>
      </c>
      <c r="G239" s="120">
        <v>19.77</v>
      </c>
      <c r="H239" s="121" t="s">
        <v>76</v>
      </c>
      <c r="I239" s="122">
        <v>6091512</v>
      </c>
      <c r="J239" s="120">
        <v>116045957.2174</v>
      </c>
      <c r="K239" s="120">
        <v>19.0685</v>
      </c>
      <c r="L239" s="120">
        <v>-0.78</v>
      </c>
      <c r="M239" s="120">
        <v>1.2350000000000001</v>
      </c>
      <c r="N239" s="119">
        <v>0.2708277</v>
      </c>
      <c r="O239" s="126">
        <v>0.20697599999999999</v>
      </c>
    </row>
    <row r="240" spans="1:15" x14ac:dyDescent="0.15">
      <c r="A240" s="125">
        <v>41908</v>
      </c>
      <c r="B240" s="120">
        <v>19.98</v>
      </c>
      <c r="C240" s="124">
        <v>-0.59</v>
      </c>
      <c r="D240" s="123">
        <v>-2.86825E-2</v>
      </c>
      <c r="E240" s="120">
        <v>20.51</v>
      </c>
      <c r="F240" s="120">
        <v>19.453499999999998</v>
      </c>
      <c r="G240" s="120">
        <v>20.55</v>
      </c>
      <c r="H240" s="121" t="s">
        <v>76</v>
      </c>
      <c r="I240" s="122">
        <v>4793342</v>
      </c>
      <c r="J240" s="120">
        <v>96146034.632599995</v>
      </c>
      <c r="K240" s="120">
        <v>19.9696</v>
      </c>
      <c r="L240" s="120">
        <v>-0.53</v>
      </c>
      <c r="M240" s="120">
        <v>1.0965</v>
      </c>
      <c r="N240" s="119">
        <v>-0.33330320000000002</v>
      </c>
      <c r="O240" s="126">
        <v>-0.34853390000000001</v>
      </c>
    </row>
    <row r="241" spans="1:15" x14ac:dyDescent="0.15">
      <c r="A241" s="125">
        <v>41901</v>
      </c>
      <c r="B241" s="120">
        <v>20.57</v>
      </c>
      <c r="C241" s="124">
        <v>-0.13</v>
      </c>
      <c r="D241" s="123">
        <v>-6.2801999999999997E-3</v>
      </c>
      <c r="E241" s="120">
        <v>20.64</v>
      </c>
      <c r="F241" s="120">
        <v>20.350000000000001</v>
      </c>
      <c r="G241" s="120">
        <v>20.77</v>
      </c>
      <c r="H241" s="121" t="s">
        <v>76</v>
      </c>
      <c r="I241" s="122">
        <v>7189688</v>
      </c>
      <c r="J241" s="120">
        <v>147584091.65200001</v>
      </c>
      <c r="K241" s="120">
        <v>20.543700000000001</v>
      </c>
      <c r="L241" s="120">
        <v>-7.0000000000000007E-2</v>
      </c>
      <c r="M241" s="120">
        <v>0.42</v>
      </c>
      <c r="N241" s="119">
        <v>-0.25694319999999998</v>
      </c>
      <c r="O241" s="126">
        <v>-0.26374009999999998</v>
      </c>
    </row>
    <row r="242" spans="1:15" x14ac:dyDescent="0.15">
      <c r="A242" s="125">
        <v>41894</v>
      </c>
      <c r="B242" s="120">
        <v>20.7</v>
      </c>
      <c r="C242" s="124">
        <v>0.22</v>
      </c>
      <c r="D242" s="123">
        <v>1.07422E-2</v>
      </c>
      <c r="E242" s="120">
        <v>20.38</v>
      </c>
      <c r="F242" s="120">
        <v>20.309999999999999</v>
      </c>
      <c r="G242" s="120">
        <v>21.49</v>
      </c>
      <c r="H242" s="121" t="s">
        <v>76</v>
      </c>
      <c r="I242" s="122">
        <v>9675825</v>
      </c>
      <c r="J242" s="120">
        <v>200451069.63690001</v>
      </c>
      <c r="K242" s="120">
        <v>20.7119</v>
      </c>
      <c r="L242" s="120">
        <v>0.32</v>
      </c>
      <c r="M242" s="120">
        <v>1.18</v>
      </c>
      <c r="N242" s="119">
        <v>0.1723799</v>
      </c>
      <c r="O242" s="126">
        <v>0.1908396</v>
      </c>
    </row>
    <row r="243" spans="1:15" x14ac:dyDescent="0.15">
      <c r="A243" s="125">
        <v>41887</v>
      </c>
      <c r="B243" s="120">
        <v>20.48</v>
      </c>
      <c r="C243" s="124">
        <v>-0.31</v>
      </c>
      <c r="D243" s="123">
        <v>-1.4911000000000001E-2</v>
      </c>
      <c r="E243" s="120">
        <v>20.81</v>
      </c>
      <c r="F243" s="120">
        <v>20.09</v>
      </c>
      <c r="G243" s="120">
        <v>20.86</v>
      </c>
      <c r="H243" s="121" t="s">
        <v>76</v>
      </c>
      <c r="I243" s="122">
        <v>8253148</v>
      </c>
      <c r="J243" s="120">
        <v>168327513.18259999</v>
      </c>
      <c r="K243" s="120">
        <v>20.376799999999999</v>
      </c>
      <c r="L243" s="120">
        <v>-0.33</v>
      </c>
      <c r="M243" s="120">
        <v>0.77</v>
      </c>
      <c r="N243" s="119">
        <v>-0.45013839999999999</v>
      </c>
      <c r="O243" s="118" t="s">
        <v>76</v>
      </c>
    </row>
    <row r="244" spans="1:15" x14ac:dyDescent="0.15">
      <c r="A244" s="125">
        <v>41880</v>
      </c>
      <c r="B244" s="120">
        <v>20.79</v>
      </c>
      <c r="C244" s="124">
        <v>0.52</v>
      </c>
      <c r="D244" s="123">
        <v>2.5653700000000002E-2</v>
      </c>
      <c r="E244" s="120">
        <v>20.48</v>
      </c>
      <c r="F244" s="120">
        <v>19.899999999999999</v>
      </c>
      <c r="G244" s="120">
        <v>20.97</v>
      </c>
      <c r="H244" s="121" t="s">
        <v>76</v>
      </c>
      <c r="I244" s="122">
        <v>15009501</v>
      </c>
      <c r="J244" s="121" t="s">
        <v>76</v>
      </c>
      <c r="K244" s="120">
        <v>20.716999999999999</v>
      </c>
      <c r="L244" s="120">
        <v>0.31</v>
      </c>
      <c r="M244" s="120">
        <v>1.07</v>
      </c>
      <c r="N244" s="119">
        <v>-0.41181780000000001</v>
      </c>
      <c r="O244" s="118" t="s">
        <v>76</v>
      </c>
    </row>
    <row r="245" spans="1:15" x14ac:dyDescent="0.15">
      <c r="A245" s="125">
        <v>41873</v>
      </c>
      <c r="B245" s="120">
        <v>20.27</v>
      </c>
      <c r="C245" s="124">
        <v>1.61</v>
      </c>
      <c r="D245" s="123">
        <v>8.6280800000000005E-2</v>
      </c>
      <c r="E245" s="120">
        <v>19</v>
      </c>
      <c r="F245" s="120">
        <v>18.5</v>
      </c>
      <c r="G245" s="120">
        <v>20.85</v>
      </c>
      <c r="H245" s="121" t="s">
        <v>76</v>
      </c>
      <c r="I245" s="122">
        <v>25518457</v>
      </c>
      <c r="J245" s="121" t="s">
        <v>76</v>
      </c>
      <c r="K245" s="120">
        <v>20.089300000000001</v>
      </c>
      <c r="L245" s="120">
        <v>1.27</v>
      </c>
      <c r="M245" s="120">
        <v>2.35</v>
      </c>
      <c r="N245" s="119">
        <v>-0.66460379999999997</v>
      </c>
      <c r="O245" s="118" t="s">
        <v>76</v>
      </c>
    </row>
    <row r="246" spans="1:15" x14ac:dyDescent="0.15">
      <c r="A246" s="125">
        <v>41866</v>
      </c>
      <c r="B246" s="120">
        <v>18.66</v>
      </c>
      <c r="C246" s="124">
        <v>-8.51</v>
      </c>
      <c r="D246" s="123">
        <v>-0.31321310000000002</v>
      </c>
      <c r="E246" s="120">
        <v>27.33</v>
      </c>
      <c r="F246" s="120">
        <v>17.829999999999998</v>
      </c>
      <c r="G246" s="120">
        <v>28.439</v>
      </c>
      <c r="H246" s="121" t="s">
        <v>76</v>
      </c>
      <c r="I246" s="122">
        <v>76084517</v>
      </c>
      <c r="J246" s="121" t="s">
        <v>76</v>
      </c>
      <c r="K246" s="120">
        <v>18.308599999999998</v>
      </c>
      <c r="L246" s="120">
        <v>-8.67</v>
      </c>
      <c r="M246" s="120">
        <v>10.609</v>
      </c>
      <c r="N246" s="119">
        <v>8.0050972999999992</v>
      </c>
      <c r="O246" s="118" t="s">
        <v>76</v>
      </c>
    </row>
    <row r="247" spans="1:15" x14ac:dyDescent="0.15">
      <c r="A247" s="125">
        <v>41859</v>
      </c>
      <c r="B247" s="120">
        <v>27.17</v>
      </c>
      <c r="C247" s="124">
        <v>-0.57999999999999996</v>
      </c>
      <c r="D247" s="123">
        <v>-2.09009E-2</v>
      </c>
      <c r="E247" s="120">
        <v>27.82</v>
      </c>
      <c r="F247" s="120">
        <v>26.69</v>
      </c>
      <c r="G247" s="120">
        <v>28.33</v>
      </c>
      <c r="H247" s="121" t="s">
        <v>76</v>
      </c>
      <c r="I247" s="122">
        <v>8449050</v>
      </c>
      <c r="J247" s="121" t="s">
        <v>76</v>
      </c>
      <c r="K247" s="120">
        <v>27.0687</v>
      </c>
      <c r="L247" s="120">
        <v>-0.65</v>
      </c>
      <c r="M247" s="120">
        <v>1.64</v>
      </c>
      <c r="N247" s="119">
        <v>2.3469788999999999</v>
      </c>
      <c r="O247" s="118" t="s">
        <v>76</v>
      </c>
    </row>
    <row r="248" spans="1:15" x14ac:dyDescent="0.15">
      <c r="A248" s="125">
        <v>41852</v>
      </c>
      <c r="B248" s="120">
        <v>27.75</v>
      </c>
      <c r="C248" s="124">
        <v>-0.55000000000000004</v>
      </c>
      <c r="D248" s="123">
        <v>-1.94346E-2</v>
      </c>
      <c r="E248" s="120">
        <v>28.33</v>
      </c>
      <c r="F248" s="120">
        <v>27.57</v>
      </c>
      <c r="G248" s="120">
        <v>28.53</v>
      </c>
      <c r="H248" s="121" t="s">
        <v>76</v>
      </c>
      <c r="I248" s="122">
        <v>2524381</v>
      </c>
      <c r="J248" s="121" t="s">
        <v>76</v>
      </c>
      <c r="K248" s="120">
        <v>27.753599999999999</v>
      </c>
      <c r="L248" s="120">
        <v>-0.57999999999999996</v>
      </c>
      <c r="M248" s="120">
        <v>0.96</v>
      </c>
      <c r="N248" s="119">
        <v>-0.5302905</v>
      </c>
      <c r="O248" s="118" t="s">
        <v>76</v>
      </c>
    </row>
    <row r="249" spans="1:15" x14ac:dyDescent="0.15">
      <c r="A249" s="125">
        <v>41845</v>
      </c>
      <c r="B249" s="120">
        <v>28.3</v>
      </c>
      <c r="C249" s="124">
        <v>-0.25</v>
      </c>
      <c r="D249" s="123">
        <v>-8.7565999999999998E-3</v>
      </c>
      <c r="E249" s="120">
        <v>28.43</v>
      </c>
      <c r="F249" s="120">
        <v>27.39</v>
      </c>
      <c r="G249" s="120">
        <v>28.62</v>
      </c>
      <c r="H249" s="121" t="s">
        <v>76</v>
      </c>
      <c r="I249" s="122">
        <v>5374345</v>
      </c>
      <c r="J249" s="121" t="s">
        <v>76</v>
      </c>
      <c r="K249" s="120">
        <v>28.189399999999999</v>
      </c>
      <c r="L249" s="120">
        <v>-0.13</v>
      </c>
      <c r="M249" s="120">
        <v>1.23</v>
      </c>
      <c r="N249" s="119">
        <v>-5.0123899999999999E-2</v>
      </c>
      <c r="O249" s="118" t="s">
        <v>76</v>
      </c>
    </row>
    <row r="250" spans="1:15" x14ac:dyDescent="0.15">
      <c r="A250" s="125">
        <v>41838</v>
      </c>
      <c r="B250" s="120">
        <v>28.55</v>
      </c>
      <c r="C250" s="124">
        <v>-0.03</v>
      </c>
      <c r="D250" s="123">
        <v>-1.0497E-3</v>
      </c>
      <c r="E250" s="120">
        <v>28.73</v>
      </c>
      <c r="F250" s="120">
        <v>27.94</v>
      </c>
      <c r="G250" s="120">
        <v>28.73</v>
      </c>
      <c r="H250" s="121" t="s">
        <v>76</v>
      </c>
      <c r="I250" s="122">
        <v>5657943</v>
      </c>
      <c r="J250" s="121" t="s">
        <v>76</v>
      </c>
      <c r="K250" s="120">
        <v>28.414200000000001</v>
      </c>
      <c r="L250" s="120">
        <v>-0.18</v>
      </c>
      <c r="M250" s="120">
        <v>0.79</v>
      </c>
      <c r="N250" s="119">
        <v>0.2534844</v>
      </c>
      <c r="O250" s="118" t="s">
        <v>76</v>
      </c>
    </row>
    <row r="251" spans="1:15" x14ac:dyDescent="0.15">
      <c r="A251" s="125">
        <v>41831</v>
      </c>
      <c r="B251" s="120">
        <v>28.58</v>
      </c>
      <c r="C251" s="124">
        <v>-0.56000000000000005</v>
      </c>
      <c r="D251" s="123">
        <v>-1.9217600000000001E-2</v>
      </c>
      <c r="E251" s="120">
        <v>29.61</v>
      </c>
      <c r="F251" s="120">
        <v>28.303999999999998</v>
      </c>
      <c r="G251" s="120">
        <v>29.74</v>
      </c>
      <c r="H251" s="121" t="s">
        <v>76</v>
      </c>
      <c r="I251" s="122">
        <v>4513772</v>
      </c>
      <c r="J251" s="121" t="s">
        <v>76</v>
      </c>
      <c r="K251" s="120">
        <v>28.622299999999999</v>
      </c>
      <c r="L251" s="120">
        <v>-1.03</v>
      </c>
      <c r="M251" s="120">
        <v>1.4359999999999999</v>
      </c>
      <c r="N251" s="119">
        <v>-1.3384E-2</v>
      </c>
      <c r="O251" s="118" t="s">
        <v>76</v>
      </c>
    </row>
    <row r="252" spans="1:15" x14ac:dyDescent="0.15">
      <c r="A252" s="125">
        <v>41824</v>
      </c>
      <c r="B252" s="120">
        <v>29.14</v>
      </c>
      <c r="C252" s="124">
        <v>1.1399999999999999</v>
      </c>
      <c r="D252" s="123">
        <v>4.0714300000000002E-2</v>
      </c>
      <c r="E252" s="120">
        <v>28</v>
      </c>
      <c r="F252" s="120">
        <v>27.8</v>
      </c>
      <c r="G252" s="120">
        <v>29.31</v>
      </c>
      <c r="H252" s="121" t="s">
        <v>76</v>
      </c>
      <c r="I252" s="122">
        <v>4575004</v>
      </c>
      <c r="J252" s="121" t="s">
        <v>76</v>
      </c>
      <c r="K252" s="120">
        <v>29.0716</v>
      </c>
      <c r="L252" s="120">
        <v>1.1399999999999999</v>
      </c>
      <c r="M252" s="120">
        <v>1.51</v>
      </c>
      <c r="N252" s="119">
        <v>-0.57613349999999997</v>
      </c>
      <c r="O252" s="118" t="s">
        <v>76</v>
      </c>
    </row>
    <row r="253" spans="1:15" x14ac:dyDescent="0.15">
      <c r="A253" s="125">
        <v>41817</v>
      </c>
      <c r="B253" s="120">
        <v>28</v>
      </c>
      <c r="C253" s="124">
        <v>-2.3199999999999998</v>
      </c>
      <c r="D253" s="123">
        <v>-7.6517199999999994E-2</v>
      </c>
      <c r="E253" s="120">
        <v>30.21</v>
      </c>
      <c r="F253" s="120">
        <v>27.98</v>
      </c>
      <c r="G253" s="120">
        <v>30.79</v>
      </c>
      <c r="H253" s="121" t="s">
        <v>76</v>
      </c>
      <c r="I253" s="122">
        <v>10793503</v>
      </c>
      <c r="J253" s="121" t="s">
        <v>76</v>
      </c>
      <c r="K253" s="120">
        <v>28.092199999999998</v>
      </c>
      <c r="L253" s="120">
        <v>-2.21</v>
      </c>
      <c r="M253" s="120">
        <v>2.81</v>
      </c>
      <c r="N253" s="119">
        <v>1.7659279999999999</v>
      </c>
      <c r="O253" s="118" t="s">
        <v>76</v>
      </c>
    </row>
    <row r="254" spans="1:15" x14ac:dyDescent="0.15">
      <c r="A254" s="125">
        <v>41810</v>
      </c>
      <c r="B254" s="120">
        <v>30.32</v>
      </c>
      <c r="C254" s="124">
        <v>0.16</v>
      </c>
      <c r="D254" s="123">
        <v>5.3049999999999998E-3</v>
      </c>
      <c r="E254" s="120">
        <v>30.05</v>
      </c>
      <c r="F254" s="120">
        <v>29.5</v>
      </c>
      <c r="G254" s="120">
        <v>30.57</v>
      </c>
      <c r="H254" s="121" t="s">
        <v>76</v>
      </c>
      <c r="I254" s="122">
        <v>3902308</v>
      </c>
      <c r="J254" s="121" t="s">
        <v>76</v>
      </c>
      <c r="K254" s="120">
        <v>30.3278</v>
      </c>
      <c r="L254" s="120">
        <v>0.27</v>
      </c>
      <c r="M254" s="120">
        <v>1.07</v>
      </c>
      <c r="N254" s="119">
        <v>0.47831610000000002</v>
      </c>
      <c r="O254" s="118" t="s">
        <v>76</v>
      </c>
    </row>
    <row r="255" spans="1:15" x14ac:dyDescent="0.15">
      <c r="A255" s="125">
        <v>41803</v>
      </c>
      <c r="B255" s="120">
        <v>30.16</v>
      </c>
      <c r="C255" s="124">
        <v>-0.68</v>
      </c>
      <c r="D255" s="123">
        <v>-2.2049300000000001E-2</v>
      </c>
      <c r="E255" s="120">
        <v>30.85</v>
      </c>
      <c r="F255" s="120">
        <v>29.79</v>
      </c>
      <c r="G255" s="120">
        <v>31.27</v>
      </c>
      <c r="H255" s="121" t="s">
        <v>76</v>
      </c>
      <c r="I255" s="122">
        <v>2639698</v>
      </c>
      <c r="J255" s="121" t="s">
        <v>76</v>
      </c>
      <c r="K255" s="120">
        <v>30.060400000000001</v>
      </c>
      <c r="L255" s="120">
        <v>-0.69</v>
      </c>
      <c r="M255" s="120">
        <v>1.48</v>
      </c>
      <c r="N255" s="119">
        <v>-6.0180600000000001E-2</v>
      </c>
      <c r="O255" s="118" t="s">
        <v>76</v>
      </c>
    </row>
    <row r="256" spans="1:15" x14ac:dyDescent="0.15">
      <c r="A256" s="125">
        <v>41796</v>
      </c>
      <c r="B256" s="120">
        <v>30.84</v>
      </c>
      <c r="C256" s="124">
        <v>0.32</v>
      </c>
      <c r="D256" s="123">
        <v>1.04849E-2</v>
      </c>
      <c r="E256" s="120">
        <v>30.67</v>
      </c>
      <c r="F256" s="120">
        <v>29.96</v>
      </c>
      <c r="G256" s="120">
        <v>30.97</v>
      </c>
      <c r="H256" s="121" t="s">
        <v>76</v>
      </c>
      <c r="I256" s="122">
        <v>2808729</v>
      </c>
      <c r="J256" s="121" t="s">
        <v>76</v>
      </c>
      <c r="K256" s="120">
        <v>30.817699999999999</v>
      </c>
      <c r="L256" s="120">
        <v>0.17</v>
      </c>
      <c r="M256" s="120">
        <v>1.01</v>
      </c>
      <c r="N256" s="119">
        <v>0.21462120000000001</v>
      </c>
      <c r="O256" s="118" t="s">
        <v>76</v>
      </c>
    </row>
    <row r="257" spans="1:15" x14ac:dyDescent="0.15">
      <c r="A257" s="125">
        <v>41789</v>
      </c>
      <c r="B257" s="120">
        <v>30.52</v>
      </c>
      <c r="C257" s="124">
        <v>-0.66</v>
      </c>
      <c r="D257" s="123">
        <v>-2.1167399999999999E-2</v>
      </c>
      <c r="E257" s="120">
        <v>31.19</v>
      </c>
      <c r="F257" s="120">
        <v>30.39</v>
      </c>
      <c r="G257" s="120">
        <v>31.46</v>
      </c>
      <c r="H257" s="121" t="s">
        <v>76</v>
      </c>
      <c r="I257" s="122">
        <v>2312432</v>
      </c>
      <c r="J257" s="121" t="s">
        <v>76</v>
      </c>
      <c r="K257" s="120">
        <v>30.621600000000001</v>
      </c>
      <c r="L257" s="120">
        <v>-0.67</v>
      </c>
      <c r="M257" s="120">
        <v>1.07</v>
      </c>
      <c r="N257" s="119">
        <v>-0.50284689999999999</v>
      </c>
      <c r="O257" s="118" t="s">
        <v>76</v>
      </c>
    </row>
    <row r="258" spans="1:15" x14ac:dyDescent="0.15">
      <c r="A258" s="125">
        <v>41782</v>
      </c>
      <c r="B258" s="120">
        <v>31.18</v>
      </c>
      <c r="C258" s="124">
        <v>1.1299999999999999</v>
      </c>
      <c r="D258" s="123">
        <v>3.7603999999999999E-2</v>
      </c>
      <c r="E258" s="120">
        <v>29.97</v>
      </c>
      <c r="F258" s="120">
        <v>29.950099999999999</v>
      </c>
      <c r="G258" s="120">
        <v>31.36</v>
      </c>
      <c r="H258" s="121" t="s">
        <v>76</v>
      </c>
      <c r="I258" s="122">
        <v>4651348</v>
      </c>
      <c r="J258" s="121" t="s">
        <v>76</v>
      </c>
      <c r="K258" s="120">
        <v>31.155000000000001</v>
      </c>
      <c r="L258" s="120">
        <v>1.21</v>
      </c>
      <c r="M258" s="120">
        <v>1.4098999999999999</v>
      </c>
      <c r="N258" s="119">
        <v>-0.50226230000000005</v>
      </c>
      <c r="O258" s="118" t="s">
        <v>76</v>
      </c>
    </row>
    <row r="259" spans="1:15" x14ac:dyDescent="0.15">
      <c r="A259" s="125">
        <v>41775</v>
      </c>
      <c r="B259" s="120">
        <v>30.05</v>
      </c>
      <c r="C259" s="124">
        <v>0.11</v>
      </c>
      <c r="D259" s="123">
        <v>3.6740000000000002E-3</v>
      </c>
      <c r="E259" s="120">
        <v>30</v>
      </c>
      <c r="F259" s="120">
        <v>28.75</v>
      </c>
      <c r="G259" s="120">
        <v>30.73</v>
      </c>
      <c r="H259" s="121" t="s">
        <v>76</v>
      </c>
      <c r="I259" s="122">
        <v>9344978</v>
      </c>
      <c r="J259" s="121" t="s">
        <v>76</v>
      </c>
      <c r="K259" s="120">
        <v>29.897200000000002</v>
      </c>
      <c r="L259" s="120">
        <v>0.05</v>
      </c>
      <c r="M259" s="120">
        <v>1.98</v>
      </c>
      <c r="N259" s="119">
        <v>1.6438446</v>
      </c>
      <c r="O259" s="118" t="s">
        <v>76</v>
      </c>
    </row>
    <row r="260" spans="1:15" x14ac:dyDescent="0.15">
      <c r="A260" s="125">
        <v>41768</v>
      </c>
      <c r="B260" s="120">
        <v>29.94</v>
      </c>
      <c r="C260" s="124">
        <v>-1.0900000000000001</v>
      </c>
      <c r="D260" s="123">
        <v>-3.51273E-2</v>
      </c>
      <c r="E260" s="120">
        <v>30.81</v>
      </c>
      <c r="F260" s="120">
        <v>29.88</v>
      </c>
      <c r="G260" s="120">
        <v>31.05</v>
      </c>
      <c r="H260" s="121" t="s">
        <v>76</v>
      </c>
      <c r="I260" s="122">
        <v>3534617</v>
      </c>
      <c r="J260" s="121" t="s">
        <v>76</v>
      </c>
      <c r="K260" s="120">
        <v>30.072299999999998</v>
      </c>
      <c r="L260" s="120">
        <v>-0.87</v>
      </c>
      <c r="M260" s="120">
        <v>1.17</v>
      </c>
      <c r="N260" s="119">
        <v>0.36788270000000001</v>
      </c>
      <c r="O260" s="118" t="s">
        <v>76</v>
      </c>
    </row>
    <row r="261" spans="1:15" x14ac:dyDescent="0.15">
      <c r="A261" s="125">
        <v>41761</v>
      </c>
      <c r="B261" s="120">
        <v>31.03</v>
      </c>
      <c r="C261" s="124">
        <v>1.33</v>
      </c>
      <c r="D261" s="123">
        <v>4.4781099999999997E-2</v>
      </c>
      <c r="E261" s="120">
        <v>29.9</v>
      </c>
      <c r="F261" s="120">
        <v>29.56</v>
      </c>
      <c r="G261" s="120">
        <v>31.23</v>
      </c>
      <c r="H261" s="121" t="s">
        <v>76</v>
      </c>
      <c r="I261" s="122">
        <v>2584006</v>
      </c>
      <c r="J261" s="121" t="s">
        <v>76</v>
      </c>
      <c r="K261" s="120">
        <v>31.026900000000001</v>
      </c>
      <c r="L261" s="120">
        <v>1.1299999999999999</v>
      </c>
      <c r="M261" s="120">
        <v>1.67</v>
      </c>
      <c r="N261" s="119">
        <v>-4.7992600000000003E-2</v>
      </c>
      <c r="O261" s="118" t="s">
        <v>76</v>
      </c>
    </row>
    <row r="262" spans="1:15" x14ac:dyDescent="0.15">
      <c r="A262" s="125">
        <v>41754</v>
      </c>
      <c r="B262" s="120">
        <v>29.7</v>
      </c>
      <c r="C262" s="124">
        <v>-0.31</v>
      </c>
      <c r="D262" s="123">
        <v>-1.0329899999999999E-2</v>
      </c>
      <c r="E262" s="120">
        <v>29.93</v>
      </c>
      <c r="F262" s="120">
        <v>29.5</v>
      </c>
      <c r="G262" s="120">
        <v>30.67</v>
      </c>
      <c r="H262" s="121" t="s">
        <v>76</v>
      </c>
      <c r="I262" s="122">
        <v>2714271</v>
      </c>
      <c r="J262" s="121" t="s">
        <v>76</v>
      </c>
      <c r="K262" s="120">
        <v>29.879300000000001</v>
      </c>
      <c r="L262" s="120">
        <v>-0.23</v>
      </c>
      <c r="M262" s="120">
        <v>1.17</v>
      </c>
      <c r="N262" s="119">
        <v>-0.14873639999999999</v>
      </c>
      <c r="O262" s="118" t="s">
        <v>76</v>
      </c>
    </row>
    <row r="263" spans="1:15" x14ac:dyDescent="0.15">
      <c r="A263" s="125">
        <v>41747</v>
      </c>
      <c r="B263" s="120">
        <v>30.01</v>
      </c>
      <c r="C263" s="124">
        <v>0.02</v>
      </c>
      <c r="D263" s="123">
        <v>6.669E-4</v>
      </c>
      <c r="E263" s="120">
        <v>30.31</v>
      </c>
      <c r="F263" s="120">
        <v>29.08</v>
      </c>
      <c r="G263" s="120">
        <v>30.31</v>
      </c>
      <c r="H263" s="121" t="s">
        <v>76</v>
      </c>
      <c r="I263" s="122">
        <v>3188520</v>
      </c>
      <c r="J263" s="121" t="s">
        <v>76</v>
      </c>
      <c r="K263" s="120">
        <v>29.917000000000002</v>
      </c>
      <c r="L263" s="120">
        <v>-0.3</v>
      </c>
      <c r="M263" s="120">
        <v>1.23</v>
      </c>
      <c r="N263" s="119">
        <v>-0.78403440000000002</v>
      </c>
      <c r="O263" s="118" t="s">
        <v>76</v>
      </c>
    </row>
    <row r="264" spans="1:15" x14ac:dyDescent="0.15">
      <c r="A264" s="125">
        <v>41740</v>
      </c>
      <c r="B264" s="120">
        <v>29.99</v>
      </c>
      <c r="C264" s="124">
        <v>0.02</v>
      </c>
      <c r="D264" s="123">
        <v>6.6730000000000001E-4</v>
      </c>
      <c r="E264" s="120">
        <v>29.8</v>
      </c>
      <c r="F264" s="120">
        <v>29</v>
      </c>
      <c r="G264" s="120">
        <v>31.922000000000001</v>
      </c>
      <c r="H264" s="121" t="s">
        <v>76</v>
      </c>
      <c r="I264" s="122">
        <v>14764016</v>
      </c>
      <c r="J264" s="121" t="s">
        <v>76</v>
      </c>
      <c r="K264" s="120">
        <v>29.9849</v>
      </c>
      <c r="L264" s="120">
        <v>0.19</v>
      </c>
      <c r="M264" s="120">
        <v>2.9220000000000002</v>
      </c>
      <c r="N264" s="119">
        <v>-0.12299450000000001</v>
      </c>
      <c r="O264" s="118" t="s">
        <v>76</v>
      </c>
    </row>
    <row r="265" spans="1:15" x14ac:dyDescent="0.15">
      <c r="A265" s="125">
        <v>41733</v>
      </c>
      <c r="B265" s="120">
        <v>29.97</v>
      </c>
      <c r="C265" s="124">
        <v>-0.17</v>
      </c>
      <c r="D265" s="123">
        <v>-5.6403E-3</v>
      </c>
      <c r="E265" s="120">
        <v>30.33</v>
      </c>
      <c r="F265" s="120">
        <v>29.42</v>
      </c>
      <c r="G265" s="120">
        <v>30.9</v>
      </c>
      <c r="H265" s="121" t="s">
        <v>76</v>
      </c>
      <c r="I265" s="122">
        <v>16834577</v>
      </c>
      <c r="J265" s="121" t="s">
        <v>76</v>
      </c>
      <c r="K265" s="120">
        <v>30.193000000000001</v>
      </c>
      <c r="L265" s="120">
        <v>-0.36</v>
      </c>
      <c r="M265" s="120">
        <v>1.48</v>
      </c>
      <c r="N265" s="119">
        <v>1.9006118999999999</v>
      </c>
      <c r="O265" s="118" t="s">
        <v>76</v>
      </c>
    </row>
    <row r="266" spans="1:15" x14ac:dyDescent="0.15">
      <c r="A266" s="125">
        <v>41726</v>
      </c>
      <c r="B266" s="120">
        <v>30.14</v>
      </c>
      <c r="C266" s="124">
        <v>-3.03</v>
      </c>
      <c r="D266" s="123">
        <v>-9.1347600000000001E-2</v>
      </c>
      <c r="E266" s="120">
        <v>32.35</v>
      </c>
      <c r="F266" s="120">
        <v>30.07</v>
      </c>
      <c r="G266" s="120">
        <v>32.47</v>
      </c>
      <c r="H266" s="121" t="s">
        <v>76</v>
      </c>
      <c r="I266" s="122">
        <v>5803802</v>
      </c>
      <c r="J266" s="121" t="s">
        <v>76</v>
      </c>
      <c r="K266" s="120">
        <v>30.373899999999999</v>
      </c>
      <c r="L266" s="120">
        <v>-2.21</v>
      </c>
      <c r="M266" s="120">
        <v>2.4</v>
      </c>
      <c r="N266" s="119">
        <v>0.31355729999999998</v>
      </c>
      <c r="O266" s="118" t="s">
        <v>76</v>
      </c>
    </row>
    <row r="267" spans="1:15" x14ac:dyDescent="0.15">
      <c r="A267" s="125">
        <v>41719</v>
      </c>
      <c r="B267" s="120">
        <v>33.17</v>
      </c>
      <c r="C267" s="124">
        <v>0.61</v>
      </c>
      <c r="D267" s="123">
        <v>1.8734600000000001E-2</v>
      </c>
      <c r="E267" s="120">
        <v>32.58</v>
      </c>
      <c r="F267" s="120">
        <v>30.8</v>
      </c>
      <c r="G267" s="120">
        <v>33.33</v>
      </c>
      <c r="H267" s="121" t="s">
        <v>76</v>
      </c>
      <c r="I267" s="122">
        <v>4418385</v>
      </c>
      <c r="J267" s="121" t="s">
        <v>76</v>
      </c>
      <c r="K267" s="120">
        <v>33.134799999999998</v>
      </c>
      <c r="L267" s="120">
        <v>0.59</v>
      </c>
      <c r="M267" s="120">
        <v>2.5299999999999998</v>
      </c>
      <c r="N267" s="119">
        <v>-0.37323020000000001</v>
      </c>
      <c r="O267" s="118" t="s">
        <v>76</v>
      </c>
    </row>
    <row r="268" spans="1:15" x14ac:dyDescent="0.15">
      <c r="A268" s="125">
        <v>41712</v>
      </c>
      <c r="B268" s="120">
        <v>32.56</v>
      </c>
      <c r="C268" s="124">
        <v>-0.56000000000000005</v>
      </c>
      <c r="D268" s="123">
        <v>-1.6908200000000002E-2</v>
      </c>
      <c r="E268" s="120">
        <v>33.08</v>
      </c>
      <c r="F268" s="120">
        <v>30.5</v>
      </c>
      <c r="G268" s="120">
        <v>34.61</v>
      </c>
      <c r="H268" s="121" t="s">
        <v>76</v>
      </c>
      <c r="I268" s="122">
        <v>7049454</v>
      </c>
      <c r="J268" s="121" t="s">
        <v>76</v>
      </c>
      <c r="K268" s="120">
        <v>32.199399999999997</v>
      </c>
      <c r="L268" s="120">
        <v>-0.52</v>
      </c>
      <c r="M268" s="120">
        <v>4.1100000000000003</v>
      </c>
      <c r="N268" s="119">
        <v>0.3914126</v>
      </c>
      <c r="O268" s="118" t="s">
        <v>76</v>
      </c>
    </row>
    <row r="269" spans="1:15" x14ac:dyDescent="0.15">
      <c r="A269" s="125">
        <v>41705</v>
      </c>
      <c r="B269" s="120">
        <v>33.119999999999997</v>
      </c>
      <c r="C269" s="124">
        <v>-1.02</v>
      </c>
      <c r="D269" s="123">
        <v>-2.9877000000000001E-2</v>
      </c>
      <c r="E269" s="120">
        <v>33.75</v>
      </c>
      <c r="F269" s="120">
        <v>32.520000000000003</v>
      </c>
      <c r="G269" s="120">
        <v>35.22</v>
      </c>
      <c r="H269" s="121" t="s">
        <v>76</v>
      </c>
      <c r="I269" s="122">
        <v>5066401</v>
      </c>
      <c r="J269" s="121" t="s">
        <v>76</v>
      </c>
      <c r="K269" s="120">
        <v>33.108400000000003</v>
      </c>
      <c r="L269" s="120">
        <v>-0.63</v>
      </c>
      <c r="M269" s="120">
        <v>2.7</v>
      </c>
      <c r="N269" s="119">
        <v>1.4973363</v>
      </c>
      <c r="O269" s="118" t="s">
        <v>76</v>
      </c>
    </row>
    <row r="270" spans="1:15" x14ac:dyDescent="0.15">
      <c r="A270" s="125">
        <v>41698</v>
      </c>
      <c r="B270" s="120">
        <v>34.14</v>
      </c>
      <c r="C270" s="124">
        <v>0.64</v>
      </c>
      <c r="D270" s="123">
        <v>1.91045E-2</v>
      </c>
      <c r="E270" s="120">
        <v>33.479999999999997</v>
      </c>
      <c r="F270" s="120">
        <v>33.46</v>
      </c>
      <c r="G270" s="120">
        <v>35.299999999999997</v>
      </c>
      <c r="H270" s="121" t="s">
        <v>76</v>
      </c>
      <c r="I270" s="122">
        <v>2028722</v>
      </c>
      <c r="J270" s="121" t="s">
        <v>76</v>
      </c>
      <c r="K270" s="120">
        <v>33.998100000000001</v>
      </c>
      <c r="L270" s="120">
        <v>0.66</v>
      </c>
      <c r="M270" s="120">
        <v>1.84</v>
      </c>
      <c r="N270" s="119">
        <v>0.1738652</v>
      </c>
      <c r="O270" s="118" t="s">
        <v>76</v>
      </c>
    </row>
    <row r="271" spans="1:15" x14ac:dyDescent="0.15">
      <c r="A271" s="125">
        <v>41691</v>
      </c>
      <c r="B271" s="120">
        <v>33.5</v>
      </c>
      <c r="C271" s="124">
        <v>0.25</v>
      </c>
      <c r="D271" s="123">
        <v>7.5188E-3</v>
      </c>
      <c r="E271" s="120">
        <v>33.25</v>
      </c>
      <c r="F271" s="120">
        <v>33.090000000000003</v>
      </c>
      <c r="G271" s="120">
        <v>33.950000000000003</v>
      </c>
      <c r="H271" s="121" t="s">
        <v>76</v>
      </c>
      <c r="I271" s="122">
        <v>1728241</v>
      </c>
      <c r="J271" s="121" t="s">
        <v>76</v>
      </c>
      <c r="K271" s="120">
        <v>33.519100000000002</v>
      </c>
      <c r="L271" s="120">
        <v>0.25</v>
      </c>
      <c r="M271" s="120">
        <v>0.86</v>
      </c>
      <c r="N271" s="119">
        <v>-0.15931000000000001</v>
      </c>
      <c r="O271" s="118" t="s">
        <v>76</v>
      </c>
    </row>
    <row r="272" spans="1:15" x14ac:dyDescent="0.15">
      <c r="A272" s="125">
        <v>41684</v>
      </c>
      <c r="B272" s="120">
        <v>33.25</v>
      </c>
      <c r="C272" s="124">
        <v>0.65</v>
      </c>
      <c r="D272" s="123">
        <v>1.99387E-2</v>
      </c>
      <c r="E272" s="120">
        <v>32.47</v>
      </c>
      <c r="F272" s="120">
        <v>32.25</v>
      </c>
      <c r="G272" s="120">
        <v>33.72</v>
      </c>
      <c r="H272" s="121" t="s">
        <v>76</v>
      </c>
      <c r="I272" s="122">
        <v>2055741</v>
      </c>
      <c r="J272" s="121" t="s">
        <v>76</v>
      </c>
      <c r="K272" s="120">
        <v>33.219499999999996</v>
      </c>
      <c r="L272" s="120">
        <v>0.78</v>
      </c>
      <c r="M272" s="120">
        <v>1.47</v>
      </c>
      <c r="N272" s="119">
        <v>-0.26606370000000001</v>
      </c>
      <c r="O272" s="118" t="s">
        <v>76</v>
      </c>
    </row>
    <row r="273" spans="1:15" x14ac:dyDescent="0.15">
      <c r="A273" s="125">
        <v>41677</v>
      </c>
      <c r="B273" s="120">
        <v>32.6</v>
      </c>
      <c r="C273" s="124">
        <v>0.18</v>
      </c>
      <c r="D273" s="123">
        <v>5.5520999999999999E-3</v>
      </c>
      <c r="E273" s="120">
        <v>32.270000000000003</v>
      </c>
      <c r="F273" s="120">
        <v>30.6</v>
      </c>
      <c r="G273" s="120">
        <v>32.630000000000003</v>
      </c>
      <c r="H273" s="121" t="s">
        <v>76</v>
      </c>
      <c r="I273" s="122">
        <v>2800980</v>
      </c>
      <c r="J273" s="121" t="s">
        <v>76</v>
      </c>
      <c r="K273" s="120">
        <v>32.277700000000003</v>
      </c>
      <c r="L273" s="120">
        <v>0.33</v>
      </c>
      <c r="M273" s="120">
        <v>2.0299999999999998</v>
      </c>
      <c r="N273" s="119">
        <v>-0.28040009999999999</v>
      </c>
      <c r="O273" s="118" t="s">
        <v>76</v>
      </c>
    </row>
    <row r="274" spans="1:15" x14ac:dyDescent="0.15">
      <c r="A274" s="125">
        <v>41670</v>
      </c>
      <c r="B274" s="120">
        <v>32.42</v>
      </c>
      <c r="C274" s="124">
        <v>-0.76</v>
      </c>
      <c r="D274" s="123">
        <v>-2.2905399999999999E-2</v>
      </c>
      <c r="E274" s="120">
        <v>33.25</v>
      </c>
      <c r="F274" s="120">
        <v>31.24</v>
      </c>
      <c r="G274" s="120">
        <v>33.75</v>
      </c>
      <c r="H274" s="121" t="s">
        <v>76</v>
      </c>
      <c r="I274" s="122">
        <v>3892413</v>
      </c>
      <c r="J274" s="121" t="s">
        <v>76</v>
      </c>
      <c r="K274" s="120">
        <v>32.086300000000001</v>
      </c>
      <c r="L274" s="120">
        <v>-0.83</v>
      </c>
      <c r="M274" s="120">
        <v>2.5099999999999998</v>
      </c>
      <c r="N274" s="119">
        <v>0.55194370000000004</v>
      </c>
      <c r="O274" s="118" t="s">
        <v>76</v>
      </c>
    </row>
    <row r="275" spans="1:15" x14ac:dyDescent="0.15">
      <c r="A275" s="125">
        <v>41663</v>
      </c>
      <c r="B275" s="120">
        <v>33.18</v>
      </c>
      <c r="C275" s="124">
        <v>-7.0000000000000007E-2</v>
      </c>
      <c r="D275" s="123">
        <v>-2.1053000000000001E-3</v>
      </c>
      <c r="E275" s="120">
        <v>33.229999999999997</v>
      </c>
      <c r="F275" s="120">
        <v>32.43</v>
      </c>
      <c r="G275" s="120">
        <v>33.520000000000003</v>
      </c>
      <c r="H275" s="121" t="s">
        <v>76</v>
      </c>
      <c r="I275" s="122">
        <v>2508089</v>
      </c>
      <c r="J275" s="121" t="s">
        <v>76</v>
      </c>
      <c r="K275" s="120">
        <v>33.1312</v>
      </c>
      <c r="L275" s="120">
        <v>-0.05</v>
      </c>
      <c r="M275" s="120">
        <v>1.0900000000000001</v>
      </c>
      <c r="N275" s="119">
        <v>-0.77664010000000006</v>
      </c>
      <c r="O275" s="118" t="s">
        <v>76</v>
      </c>
    </row>
    <row r="276" spans="1:15" x14ac:dyDescent="0.15">
      <c r="A276" s="125">
        <v>41656</v>
      </c>
      <c r="B276" s="120">
        <v>33.25</v>
      </c>
      <c r="C276" s="124">
        <v>3.8</v>
      </c>
      <c r="D276" s="123">
        <v>0.12903229999999999</v>
      </c>
      <c r="E276" s="120">
        <v>29.43</v>
      </c>
      <c r="F276" s="120">
        <v>29.43</v>
      </c>
      <c r="G276" s="120">
        <v>33.634999999999998</v>
      </c>
      <c r="H276" s="121" t="s">
        <v>76</v>
      </c>
      <c r="I276" s="122">
        <v>11228914</v>
      </c>
      <c r="J276" s="121" t="s">
        <v>76</v>
      </c>
      <c r="K276" s="120">
        <v>33.122100000000003</v>
      </c>
      <c r="L276" s="120">
        <v>3.82</v>
      </c>
      <c r="M276" s="120">
        <v>4.2050000000000001</v>
      </c>
      <c r="N276" s="119">
        <v>0.21067649999999999</v>
      </c>
      <c r="O276" s="118" t="s">
        <v>76</v>
      </c>
    </row>
    <row r="277" spans="1:15" x14ac:dyDescent="0.15">
      <c r="A277" s="125">
        <v>41649</v>
      </c>
      <c r="B277" s="120">
        <v>29.45</v>
      </c>
      <c r="C277" s="124">
        <v>0.55000000000000004</v>
      </c>
      <c r="D277" s="123">
        <v>1.9031099999999999E-2</v>
      </c>
      <c r="E277" s="120">
        <v>28.86</v>
      </c>
      <c r="F277" s="120">
        <v>27.49</v>
      </c>
      <c r="G277" s="120">
        <v>29.59</v>
      </c>
      <c r="H277" s="121" t="s">
        <v>76</v>
      </c>
      <c r="I277" s="122">
        <v>9274909</v>
      </c>
      <c r="J277" s="121" t="s">
        <v>76</v>
      </c>
      <c r="K277" s="120">
        <v>29.018999999999998</v>
      </c>
      <c r="L277" s="120">
        <v>0.59</v>
      </c>
      <c r="M277" s="120">
        <v>2.1</v>
      </c>
      <c r="N277" s="119">
        <v>0.50524460000000004</v>
      </c>
      <c r="O277" s="118" t="s">
        <v>76</v>
      </c>
    </row>
    <row r="278" spans="1:15" x14ac:dyDescent="0.15">
      <c r="A278" s="125">
        <v>41642</v>
      </c>
      <c r="B278" s="120">
        <v>28.9</v>
      </c>
      <c r="C278" s="124">
        <v>0.27</v>
      </c>
      <c r="D278" s="123">
        <v>9.4307000000000002E-3</v>
      </c>
      <c r="E278" s="120">
        <v>28.69</v>
      </c>
      <c r="F278" s="120">
        <v>28</v>
      </c>
      <c r="G278" s="120">
        <v>29.34</v>
      </c>
      <c r="H278" s="121" t="s">
        <v>76</v>
      </c>
      <c r="I278" s="122">
        <v>6161729</v>
      </c>
      <c r="J278" s="121" t="s">
        <v>76</v>
      </c>
      <c r="K278" s="120">
        <v>29.0091</v>
      </c>
      <c r="L278" s="120">
        <v>0.21</v>
      </c>
      <c r="M278" s="120">
        <v>1.34</v>
      </c>
      <c r="N278" s="119">
        <v>-8.9168700000000004E-2</v>
      </c>
      <c r="O278" s="118" t="s">
        <v>76</v>
      </c>
    </row>
    <row r="279" spans="1:15" x14ac:dyDescent="0.15">
      <c r="A279" s="125">
        <v>41635</v>
      </c>
      <c r="B279" s="120">
        <v>28.63</v>
      </c>
      <c r="C279" s="124">
        <v>-0.71</v>
      </c>
      <c r="D279" s="123">
        <v>-2.4198999999999998E-2</v>
      </c>
      <c r="E279" s="120">
        <v>29.33</v>
      </c>
      <c r="F279" s="120">
        <v>28.25</v>
      </c>
      <c r="G279" s="120">
        <v>29.49</v>
      </c>
      <c r="H279" s="121" t="s">
        <v>76</v>
      </c>
      <c r="I279" s="122">
        <v>6764951</v>
      </c>
      <c r="J279" s="121" t="s">
        <v>76</v>
      </c>
      <c r="K279" s="120">
        <v>28.389299999999999</v>
      </c>
      <c r="L279" s="120">
        <v>-0.7</v>
      </c>
      <c r="M279" s="120">
        <v>1.24</v>
      </c>
      <c r="N279" s="119">
        <v>0.61995290000000003</v>
      </c>
      <c r="O279" s="118" t="s">
        <v>76</v>
      </c>
    </row>
    <row r="280" spans="1:15" x14ac:dyDescent="0.15">
      <c r="A280" s="125">
        <v>41628</v>
      </c>
      <c r="B280" s="120">
        <v>29.34</v>
      </c>
      <c r="C280" s="124">
        <v>0.03</v>
      </c>
      <c r="D280" s="123">
        <v>1.0235000000000001E-3</v>
      </c>
      <c r="E280" s="120">
        <v>29.36</v>
      </c>
      <c r="F280" s="120">
        <v>28.97</v>
      </c>
      <c r="G280" s="120">
        <v>29.94</v>
      </c>
      <c r="H280" s="121" t="s">
        <v>76</v>
      </c>
      <c r="I280" s="122">
        <v>4176017</v>
      </c>
      <c r="J280" s="121" t="s">
        <v>76</v>
      </c>
      <c r="K280" s="120">
        <v>29.398099999999999</v>
      </c>
      <c r="L280" s="120">
        <v>-0.02</v>
      </c>
      <c r="M280" s="120">
        <v>0.97</v>
      </c>
      <c r="N280" s="119">
        <v>-0.70394679999999998</v>
      </c>
      <c r="O280" s="118" t="s">
        <v>76</v>
      </c>
    </row>
    <row r="281" spans="1:15" x14ac:dyDescent="0.15">
      <c r="A281" s="125">
        <v>41621</v>
      </c>
      <c r="B281" s="120">
        <v>29.31</v>
      </c>
      <c r="C281" s="124">
        <v>-0.35</v>
      </c>
      <c r="D281" s="123">
        <v>-1.1800400000000001E-2</v>
      </c>
      <c r="E281" s="120">
        <v>29.48</v>
      </c>
      <c r="F281" s="120">
        <v>28.76</v>
      </c>
      <c r="G281" s="120">
        <v>30.24</v>
      </c>
      <c r="H281" s="121" t="s">
        <v>76</v>
      </c>
      <c r="I281" s="122">
        <v>14105631</v>
      </c>
      <c r="J281" s="121" t="s">
        <v>76</v>
      </c>
      <c r="K281" s="120">
        <v>29.25</v>
      </c>
      <c r="L281" s="120">
        <v>-0.17</v>
      </c>
      <c r="M281" s="120">
        <v>1.48</v>
      </c>
      <c r="N281" s="119">
        <v>5.6027953999999998</v>
      </c>
      <c r="O281" s="118" t="s">
        <v>76</v>
      </c>
    </row>
    <row r="282" spans="1:15" x14ac:dyDescent="0.15">
      <c r="A282" s="125">
        <v>41614</v>
      </c>
      <c r="B282" s="120">
        <v>29.66</v>
      </c>
      <c r="C282" s="124">
        <v>-0.16</v>
      </c>
      <c r="D282" s="123">
        <v>-5.3654999999999996E-3</v>
      </c>
      <c r="E282" s="120">
        <v>29.73</v>
      </c>
      <c r="F282" s="120">
        <v>29.39</v>
      </c>
      <c r="G282" s="120">
        <v>30.35</v>
      </c>
      <c r="H282" s="121" t="s">
        <v>76</v>
      </c>
      <c r="I282" s="122">
        <v>2136312</v>
      </c>
      <c r="J282" s="121" t="s">
        <v>76</v>
      </c>
      <c r="K282" s="120">
        <v>29.8903</v>
      </c>
      <c r="L282" s="120">
        <v>-7.0000000000000007E-2</v>
      </c>
      <c r="M282" s="120">
        <v>0.96</v>
      </c>
      <c r="N282" s="119">
        <v>0.58254830000000002</v>
      </c>
      <c r="O282" s="118" t="s">
        <v>76</v>
      </c>
    </row>
    <row r="283" spans="1:15" x14ac:dyDescent="0.15">
      <c r="A283" s="125">
        <v>41607</v>
      </c>
      <c r="B283" s="120">
        <v>29.82</v>
      </c>
      <c r="C283" s="124">
        <v>-0.7</v>
      </c>
      <c r="D283" s="123">
        <v>-2.2935799999999999E-2</v>
      </c>
      <c r="E283" s="120">
        <v>30.65</v>
      </c>
      <c r="F283" s="120">
        <v>29.314</v>
      </c>
      <c r="G283" s="120">
        <v>30.72</v>
      </c>
      <c r="H283" s="121" t="s">
        <v>76</v>
      </c>
      <c r="I283" s="122">
        <v>1349919</v>
      </c>
      <c r="J283" s="121" t="s">
        <v>76</v>
      </c>
      <c r="K283" s="120">
        <v>29.7316</v>
      </c>
      <c r="L283" s="120">
        <v>-0.83</v>
      </c>
      <c r="M283" s="120">
        <v>1.4059999999999999</v>
      </c>
      <c r="N283" s="119">
        <v>-0.30483519999999997</v>
      </c>
      <c r="O283" s="118" t="s">
        <v>76</v>
      </c>
    </row>
    <row r="284" spans="1:15" x14ac:dyDescent="0.15">
      <c r="A284" s="125">
        <v>41600</v>
      </c>
      <c r="B284" s="120">
        <v>30.52</v>
      </c>
      <c r="C284" s="124">
        <v>-0.98</v>
      </c>
      <c r="D284" s="123">
        <v>-3.1111099999999999E-2</v>
      </c>
      <c r="E284" s="120">
        <v>31.45</v>
      </c>
      <c r="F284" s="120">
        <v>29.73</v>
      </c>
      <c r="G284" s="120">
        <v>32.4</v>
      </c>
      <c r="H284" s="121" t="s">
        <v>76</v>
      </c>
      <c r="I284" s="122">
        <v>1941869</v>
      </c>
      <c r="J284" s="121" t="s">
        <v>76</v>
      </c>
      <c r="K284" s="120">
        <v>30.619299999999999</v>
      </c>
      <c r="L284" s="120">
        <v>-0.93</v>
      </c>
      <c r="M284" s="120">
        <v>2.67</v>
      </c>
      <c r="N284" s="119">
        <v>-0.67230990000000002</v>
      </c>
      <c r="O284" s="118" t="s">
        <v>76</v>
      </c>
    </row>
    <row r="285" spans="1:15" x14ac:dyDescent="0.15">
      <c r="A285" s="125">
        <v>41593</v>
      </c>
      <c r="B285" s="120">
        <v>31.5</v>
      </c>
      <c r="C285" s="124">
        <v>0.83</v>
      </c>
      <c r="D285" s="123">
        <v>2.7062300000000001E-2</v>
      </c>
      <c r="E285" s="120">
        <v>30.6</v>
      </c>
      <c r="F285" s="120">
        <v>30.37</v>
      </c>
      <c r="G285" s="120">
        <v>34</v>
      </c>
      <c r="H285" s="121" t="s">
        <v>76</v>
      </c>
      <c r="I285" s="122">
        <v>5925932</v>
      </c>
      <c r="J285" s="121" t="s">
        <v>76</v>
      </c>
      <c r="K285" s="120">
        <v>31.409300000000002</v>
      </c>
      <c r="L285" s="120">
        <v>0.9</v>
      </c>
      <c r="M285" s="120">
        <v>3.63</v>
      </c>
      <c r="N285" s="119">
        <v>3.6439762999999998</v>
      </c>
      <c r="O285" s="118" t="s">
        <v>76</v>
      </c>
    </row>
    <row r="286" spans="1:15" x14ac:dyDescent="0.15">
      <c r="A286" s="125">
        <v>41586</v>
      </c>
      <c r="B286" s="120">
        <v>30.67</v>
      </c>
      <c r="C286" s="124">
        <v>0.94</v>
      </c>
      <c r="D286" s="123">
        <v>3.1617899999999997E-2</v>
      </c>
      <c r="E286" s="120">
        <v>29.75</v>
      </c>
      <c r="F286" s="120">
        <v>28.99</v>
      </c>
      <c r="G286" s="120">
        <v>31.07</v>
      </c>
      <c r="H286" s="121" t="s">
        <v>76</v>
      </c>
      <c r="I286" s="122">
        <v>1276047</v>
      </c>
      <c r="J286" s="121" t="s">
        <v>76</v>
      </c>
      <c r="K286" s="120">
        <v>30.6035</v>
      </c>
      <c r="L286" s="120">
        <v>0.92</v>
      </c>
      <c r="M286" s="120">
        <v>2.08</v>
      </c>
      <c r="N286" s="119">
        <v>7.2770899999999999E-2</v>
      </c>
      <c r="O286" s="118" t="s">
        <v>76</v>
      </c>
    </row>
    <row r="287" spans="1:15" x14ac:dyDescent="0.15">
      <c r="A287" s="125">
        <v>41579</v>
      </c>
      <c r="B287" s="120">
        <v>29.73</v>
      </c>
      <c r="C287" s="124">
        <v>-0.26</v>
      </c>
      <c r="D287" s="123">
        <v>-8.6695999999999995E-3</v>
      </c>
      <c r="E287" s="120">
        <v>29.94</v>
      </c>
      <c r="F287" s="120">
        <v>29.4</v>
      </c>
      <c r="G287" s="120">
        <v>30.62</v>
      </c>
      <c r="H287" s="121" t="s">
        <v>76</v>
      </c>
      <c r="I287" s="122">
        <v>1189487</v>
      </c>
      <c r="J287" s="121" t="s">
        <v>76</v>
      </c>
      <c r="K287" s="120">
        <v>29.694900000000001</v>
      </c>
      <c r="L287" s="120">
        <v>-0.21</v>
      </c>
      <c r="M287" s="120">
        <v>1.22</v>
      </c>
      <c r="N287" s="119">
        <v>0.1055575</v>
      </c>
      <c r="O287" s="118" t="s">
        <v>76</v>
      </c>
    </row>
    <row r="288" spans="1:15" x14ac:dyDescent="0.15">
      <c r="A288" s="125">
        <v>41572</v>
      </c>
      <c r="B288" s="120">
        <v>29.99</v>
      </c>
      <c r="C288" s="124">
        <v>0.01</v>
      </c>
      <c r="D288" s="123">
        <v>3.3359999999999998E-4</v>
      </c>
      <c r="E288" s="120">
        <v>29.96</v>
      </c>
      <c r="F288" s="120">
        <v>28.675000000000001</v>
      </c>
      <c r="G288" s="120">
        <v>30.145</v>
      </c>
      <c r="H288" s="121" t="s">
        <v>76</v>
      </c>
      <c r="I288" s="122">
        <v>1075916</v>
      </c>
      <c r="J288" s="121" t="s">
        <v>76</v>
      </c>
      <c r="K288" s="120">
        <v>29.773199999999999</v>
      </c>
      <c r="L288" s="120">
        <v>0.03</v>
      </c>
      <c r="M288" s="120">
        <v>1.47</v>
      </c>
      <c r="N288" s="119">
        <v>-0.32992159999999998</v>
      </c>
      <c r="O288" s="118" t="s">
        <v>76</v>
      </c>
    </row>
    <row r="289" spans="1:15" x14ac:dyDescent="0.15">
      <c r="A289" s="125">
        <v>41565</v>
      </c>
      <c r="B289" s="120">
        <v>29.98</v>
      </c>
      <c r="C289" s="124">
        <v>1.36</v>
      </c>
      <c r="D289" s="123">
        <v>4.7519199999999998E-2</v>
      </c>
      <c r="E289" s="120">
        <v>28.62</v>
      </c>
      <c r="F289" s="120">
        <v>27.92</v>
      </c>
      <c r="G289" s="120">
        <v>30.21</v>
      </c>
      <c r="H289" s="121" t="s">
        <v>76</v>
      </c>
      <c r="I289" s="122">
        <v>1605657</v>
      </c>
      <c r="J289" s="121" t="s">
        <v>76</v>
      </c>
      <c r="K289" s="120">
        <v>29.995699999999999</v>
      </c>
      <c r="L289" s="120">
        <v>1.36</v>
      </c>
      <c r="M289" s="120">
        <v>2.29</v>
      </c>
      <c r="N289" s="119">
        <v>1.76569E-2</v>
      </c>
      <c r="O289" s="118" t="s">
        <v>76</v>
      </c>
    </row>
    <row r="290" spans="1:15" x14ac:dyDescent="0.15">
      <c r="A290" s="125">
        <v>41558</v>
      </c>
      <c r="B290" s="120">
        <v>28.62</v>
      </c>
      <c r="C290" s="124">
        <v>-0.68</v>
      </c>
      <c r="D290" s="123">
        <v>-2.3208199999999998E-2</v>
      </c>
      <c r="E290" s="120">
        <v>29.07</v>
      </c>
      <c r="F290" s="120">
        <v>27.4801</v>
      </c>
      <c r="G290" s="120">
        <v>29.34</v>
      </c>
      <c r="H290" s="121" t="s">
        <v>76</v>
      </c>
      <c r="I290" s="122">
        <v>1577798</v>
      </c>
      <c r="J290" s="121" t="s">
        <v>76</v>
      </c>
      <c r="K290" s="120">
        <v>28.438099999999999</v>
      </c>
      <c r="L290" s="120">
        <v>-0.45</v>
      </c>
      <c r="M290" s="120">
        <v>1.8599000000000001</v>
      </c>
      <c r="N290" s="119">
        <v>-0.14373659999999999</v>
      </c>
      <c r="O290" s="118" t="s">
        <v>76</v>
      </c>
    </row>
    <row r="291" spans="1:15" x14ac:dyDescent="0.15">
      <c r="A291" s="125">
        <v>41551</v>
      </c>
      <c r="B291" s="120">
        <v>29.3</v>
      </c>
      <c r="C291" s="124">
        <v>-0.91</v>
      </c>
      <c r="D291" s="123">
        <v>-3.01225E-2</v>
      </c>
      <c r="E291" s="120">
        <v>30</v>
      </c>
      <c r="F291" s="120">
        <v>28.73</v>
      </c>
      <c r="G291" s="120">
        <v>30.68</v>
      </c>
      <c r="H291" s="121" t="s">
        <v>76</v>
      </c>
      <c r="I291" s="122">
        <v>1842655</v>
      </c>
      <c r="J291" s="121" t="s">
        <v>76</v>
      </c>
      <c r="K291" s="120">
        <v>29.2502</v>
      </c>
      <c r="L291" s="120">
        <v>-0.7</v>
      </c>
      <c r="M291" s="120">
        <v>1.95</v>
      </c>
      <c r="N291" s="119">
        <v>-0.17765710000000001</v>
      </c>
      <c r="O291" s="118" t="s">
        <v>76</v>
      </c>
    </row>
    <row r="292" spans="1:15" x14ac:dyDescent="0.15">
      <c r="A292" s="125">
        <v>41544</v>
      </c>
      <c r="B292" s="120">
        <v>30.21</v>
      </c>
      <c r="C292" s="124">
        <v>-1.52</v>
      </c>
      <c r="D292" s="123">
        <v>-4.7904200000000001E-2</v>
      </c>
      <c r="E292" s="120">
        <v>31.65</v>
      </c>
      <c r="F292" s="120">
        <v>30.09</v>
      </c>
      <c r="G292" s="120">
        <v>32</v>
      </c>
      <c r="H292" s="121" t="s">
        <v>76</v>
      </c>
      <c r="I292" s="122">
        <v>2240738</v>
      </c>
      <c r="J292" s="121" t="s">
        <v>76</v>
      </c>
      <c r="K292" s="120">
        <v>30.288399999999999</v>
      </c>
      <c r="L292" s="120">
        <v>-1.44</v>
      </c>
      <c r="M292" s="120">
        <v>1.91</v>
      </c>
      <c r="N292" s="119">
        <v>0.56704829999999995</v>
      </c>
      <c r="O292" s="118" t="s">
        <v>76</v>
      </c>
    </row>
    <row r="293" spans="1:15" x14ac:dyDescent="0.15">
      <c r="A293" s="125">
        <v>41537</v>
      </c>
      <c r="B293" s="120">
        <v>31.73</v>
      </c>
      <c r="C293" s="124">
        <v>0.3</v>
      </c>
      <c r="D293" s="123">
        <v>9.5449999999999997E-3</v>
      </c>
      <c r="E293" s="120">
        <v>31.55</v>
      </c>
      <c r="F293" s="120">
        <v>30.72</v>
      </c>
      <c r="G293" s="120">
        <v>31.91</v>
      </c>
      <c r="H293" s="121" t="s">
        <v>76</v>
      </c>
      <c r="I293" s="122">
        <v>1429910</v>
      </c>
      <c r="J293" s="121" t="s">
        <v>76</v>
      </c>
      <c r="K293" s="120">
        <v>31.678999999999998</v>
      </c>
      <c r="L293" s="120">
        <v>0.18</v>
      </c>
      <c r="M293" s="120">
        <v>1.19</v>
      </c>
      <c r="N293" s="119">
        <v>-0.56495870000000004</v>
      </c>
      <c r="O293" s="118" t="s">
        <v>76</v>
      </c>
    </row>
    <row r="294" spans="1:15" x14ac:dyDescent="0.15">
      <c r="A294" s="125">
        <v>41530</v>
      </c>
      <c r="B294" s="120">
        <v>31.43</v>
      </c>
      <c r="C294" s="124">
        <v>1.43</v>
      </c>
      <c r="D294" s="123">
        <v>4.7666699999999999E-2</v>
      </c>
      <c r="E294" s="120">
        <v>30.02</v>
      </c>
      <c r="F294" s="120">
        <v>28.38</v>
      </c>
      <c r="G294" s="120">
        <v>31.43</v>
      </c>
      <c r="H294" s="121" t="s">
        <v>76</v>
      </c>
      <c r="I294" s="122">
        <v>3286837</v>
      </c>
      <c r="J294" s="121" t="s">
        <v>76</v>
      </c>
      <c r="K294" s="120">
        <v>30.914400000000001</v>
      </c>
      <c r="L294" s="120">
        <v>1.41</v>
      </c>
      <c r="M294" s="120">
        <v>3.05</v>
      </c>
      <c r="N294" s="119">
        <v>9.7131099999999998E-2</v>
      </c>
      <c r="O294" s="118" t="s">
        <v>76</v>
      </c>
    </row>
    <row r="295" spans="1:15" x14ac:dyDescent="0.15">
      <c r="A295" s="125">
        <v>41523</v>
      </c>
      <c r="B295" s="120">
        <v>30</v>
      </c>
      <c r="C295" s="124">
        <v>7.0000000000000007E-2</v>
      </c>
      <c r="D295" s="123">
        <v>2.3387999999999998E-3</v>
      </c>
      <c r="E295" s="120">
        <v>30.31</v>
      </c>
      <c r="F295" s="120">
        <v>28.85</v>
      </c>
      <c r="G295" s="120">
        <v>30.88</v>
      </c>
      <c r="H295" s="121" t="s">
        <v>76</v>
      </c>
      <c r="I295" s="122">
        <v>2995847</v>
      </c>
      <c r="J295" s="121" t="s">
        <v>76</v>
      </c>
      <c r="K295" s="120">
        <v>29.866800000000001</v>
      </c>
      <c r="L295" s="120">
        <v>-0.31</v>
      </c>
      <c r="M295" s="120">
        <v>2.0299999999999998</v>
      </c>
      <c r="N295" s="119">
        <v>-0.32658330000000002</v>
      </c>
      <c r="O295" s="118" t="s">
        <v>76</v>
      </c>
    </row>
    <row r="296" spans="1:15" x14ac:dyDescent="0.15">
      <c r="A296" s="125">
        <v>41516</v>
      </c>
      <c r="B296" s="120">
        <v>29.93</v>
      </c>
      <c r="C296" s="124">
        <v>-3.36</v>
      </c>
      <c r="D296" s="123">
        <v>-0.1009312</v>
      </c>
      <c r="E296" s="120">
        <v>33.36</v>
      </c>
      <c r="F296" s="120">
        <v>29.49</v>
      </c>
      <c r="G296" s="120">
        <v>33.71</v>
      </c>
      <c r="H296" s="121" t="s">
        <v>76</v>
      </c>
      <c r="I296" s="122">
        <v>4448727</v>
      </c>
      <c r="J296" s="121" t="s">
        <v>76</v>
      </c>
      <c r="K296" s="120">
        <v>29.9481</v>
      </c>
      <c r="L296" s="120">
        <v>-3.43</v>
      </c>
      <c r="M296" s="120">
        <v>4.22</v>
      </c>
      <c r="N296" s="119">
        <v>5.4044002999999998</v>
      </c>
      <c r="O296" s="118" t="s">
        <v>76</v>
      </c>
    </row>
    <row r="297" spans="1:15" x14ac:dyDescent="0.15">
      <c r="A297" s="125">
        <v>41509</v>
      </c>
      <c r="B297" s="120">
        <v>33.29</v>
      </c>
      <c r="C297" s="124">
        <v>-0.59</v>
      </c>
      <c r="D297" s="123">
        <v>-1.74144E-2</v>
      </c>
      <c r="E297" s="120">
        <v>33.76</v>
      </c>
      <c r="F297" s="120">
        <v>33</v>
      </c>
      <c r="G297" s="120">
        <v>33.911999999999999</v>
      </c>
      <c r="H297" s="121" t="s">
        <v>76</v>
      </c>
      <c r="I297" s="122">
        <v>694636</v>
      </c>
      <c r="J297" s="121" t="s">
        <v>76</v>
      </c>
      <c r="K297" s="120">
        <v>33.204500000000003</v>
      </c>
      <c r="L297" s="120">
        <v>-0.47</v>
      </c>
      <c r="M297" s="120">
        <v>0.91200000000000003</v>
      </c>
      <c r="N297" s="119">
        <v>-0.78518699999999997</v>
      </c>
      <c r="O297" s="118" t="s">
        <v>76</v>
      </c>
    </row>
    <row r="298" spans="1:15" x14ac:dyDescent="0.15">
      <c r="A298" s="125">
        <v>41502</v>
      </c>
      <c r="B298" s="120">
        <v>33.880000000000003</v>
      </c>
      <c r="C298" s="124">
        <v>-2.0699999999999998</v>
      </c>
      <c r="D298" s="123">
        <v>-5.7579999999999999E-2</v>
      </c>
      <c r="E298" s="120">
        <v>35.71</v>
      </c>
      <c r="F298" s="120">
        <v>32.83</v>
      </c>
      <c r="G298" s="120">
        <v>36.6798</v>
      </c>
      <c r="H298" s="121" t="s">
        <v>76</v>
      </c>
      <c r="I298" s="122">
        <v>3233677</v>
      </c>
      <c r="J298" s="121" t="s">
        <v>76</v>
      </c>
      <c r="K298" s="120">
        <v>33.956400000000002</v>
      </c>
      <c r="L298" s="120">
        <v>-1.83</v>
      </c>
      <c r="M298" s="120">
        <v>3.8498000000000001</v>
      </c>
      <c r="N298" s="119">
        <v>1.8268211000000001</v>
      </c>
      <c r="O298" s="118" t="s">
        <v>76</v>
      </c>
    </row>
    <row r="299" spans="1:15" x14ac:dyDescent="0.15">
      <c r="A299" s="125">
        <v>41495</v>
      </c>
      <c r="B299" s="120">
        <v>35.950000000000003</v>
      </c>
      <c r="C299" s="124">
        <v>-0.66</v>
      </c>
      <c r="D299" s="123">
        <v>-1.8027899999999999E-2</v>
      </c>
      <c r="E299" s="120">
        <v>36.6</v>
      </c>
      <c r="F299" s="120">
        <v>35.17</v>
      </c>
      <c r="G299" s="120">
        <v>37.17</v>
      </c>
      <c r="H299" s="121" t="s">
        <v>76</v>
      </c>
      <c r="I299" s="122">
        <v>1143927</v>
      </c>
      <c r="J299" s="121" t="s">
        <v>76</v>
      </c>
      <c r="K299" s="120">
        <v>35.554400000000001</v>
      </c>
      <c r="L299" s="120">
        <v>-0.65</v>
      </c>
      <c r="M299" s="120">
        <v>2</v>
      </c>
      <c r="N299" s="119">
        <v>-2.0459499999999999E-2</v>
      </c>
      <c r="O299" s="118" t="s">
        <v>76</v>
      </c>
    </row>
    <row r="300" spans="1:15" x14ac:dyDescent="0.15">
      <c r="A300" s="125">
        <v>41488</v>
      </c>
      <c r="B300" s="120">
        <v>36.61</v>
      </c>
      <c r="C300" s="124">
        <v>-1.02</v>
      </c>
      <c r="D300" s="123">
        <v>-2.7106000000000002E-2</v>
      </c>
      <c r="E300" s="120">
        <v>37.53</v>
      </c>
      <c r="F300" s="120">
        <v>36.15</v>
      </c>
      <c r="G300" s="120">
        <v>37.950000000000003</v>
      </c>
      <c r="H300" s="121" t="s">
        <v>76</v>
      </c>
      <c r="I300" s="122">
        <v>1167820</v>
      </c>
      <c r="J300" s="121" t="s">
        <v>76</v>
      </c>
      <c r="K300" s="120">
        <v>36.7196</v>
      </c>
      <c r="L300" s="120">
        <v>-0.92</v>
      </c>
      <c r="M300" s="120">
        <v>1.8</v>
      </c>
      <c r="N300" s="119">
        <v>-0.2822519</v>
      </c>
      <c r="O300" s="118" t="s">
        <v>76</v>
      </c>
    </row>
    <row r="301" spans="1:15" x14ac:dyDescent="0.15">
      <c r="A301" s="125">
        <v>41481</v>
      </c>
      <c r="B301" s="120">
        <v>37.630000000000003</v>
      </c>
      <c r="C301" s="124">
        <v>-0.67</v>
      </c>
      <c r="D301" s="123">
        <v>-1.7493499999999999E-2</v>
      </c>
      <c r="E301" s="120">
        <v>38.229999999999997</v>
      </c>
      <c r="F301" s="120">
        <v>36.79</v>
      </c>
      <c r="G301" s="120">
        <v>38.94</v>
      </c>
      <c r="H301" s="121" t="s">
        <v>76</v>
      </c>
      <c r="I301" s="122">
        <v>1627061</v>
      </c>
      <c r="J301" s="121" t="s">
        <v>76</v>
      </c>
      <c r="K301" s="120">
        <v>37.3217</v>
      </c>
      <c r="L301" s="120">
        <v>-0.6</v>
      </c>
      <c r="M301" s="120">
        <v>2.15</v>
      </c>
      <c r="N301" s="119">
        <v>1.4303064000000001</v>
      </c>
      <c r="O301" s="118" t="s">
        <v>76</v>
      </c>
    </row>
    <row r="302" spans="1:15" x14ac:dyDescent="0.15">
      <c r="A302" s="125">
        <v>41474</v>
      </c>
      <c r="B302" s="120">
        <v>38.299999999999997</v>
      </c>
      <c r="C302" s="124">
        <v>-0.02</v>
      </c>
      <c r="D302" s="123">
        <v>-5.2189999999999995E-4</v>
      </c>
      <c r="E302" s="120">
        <v>38.36</v>
      </c>
      <c r="F302" s="120">
        <v>37.729999999999997</v>
      </c>
      <c r="G302" s="120">
        <v>39.19</v>
      </c>
      <c r="H302" s="121" t="s">
        <v>76</v>
      </c>
      <c r="I302" s="122">
        <v>669488</v>
      </c>
      <c r="J302" s="121" t="s">
        <v>76</v>
      </c>
      <c r="K302" s="120">
        <v>38.3108</v>
      </c>
      <c r="L302" s="120">
        <v>-0.06</v>
      </c>
      <c r="M302" s="120">
        <v>1.46</v>
      </c>
      <c r="N302" s="119">
        <v>-0.71247950000000004</v>
      </c>
      <c r="O302" s="118" t="s">
        <v>76</v>
      </c>
    </row>
    <row r="303" spans="1:15" x14ac:dyDescent="0.15">
      <c r="A303" s="125">
        <v>41467</v>
      </c>
      <c r="B303" s="120">
        <v>38.32</v>
      </c>
      <c r="C303" s="124">
        <v>2.87</v>
      </c>
      <c r="D303" s="123">
        <v>8.0959100000000006E-2</v>
      </c>
      <c r="E303" s="120">
        <v>35.479999999999997</v>
      </c>
      <c r="F303" s="120">
        <v>35.479999999999997</v>
      </c>
      <c r="G303" s="120">
        <v>39</v>
      </c>
      <c r="H303" s="121" t="s">
        <v>76</v>
      </c>
      <c r="I303" s="122">
        <v>2328488</v>
      </c>
      <c r="J303" s="121" t="s">
        <v>76</v>
      </c>
      <c r="K303" s="120">
        <v>38.352699999999999</v>
      </c>
      <c r="L303" s="120">
        <v>2.84</v>
      </c>
      <c r="M303" s="120">
        <v>3.52</v>
      </c>
      <c r="N303" s="119">
        <v>1.2414027999999999</v>
      </c>
      <c r="O303" s="118" t="s">
        <v>76</v>
      </c>
    </row>
    <row r="304" spans="1:15" x14ac:dyDescent="0.15">
      <c r="A304" s="125">
        <v>41460</v>
      </c>
      <c r="B304" s="120">
        <v>35.450000000000003</v>
      </c>
      <c r="C304" s="124">
        <v>0.35</v>
      </c>
      <c r="D304" s="123">
        <v>9.9714999999999995E-3</v>
      </c>
      <c r="E304" s="120">
        <v>35.1</v>
      </c>
      <c r="F304" s="120">
        <v>34.86</v>
      </c>
      <c r="G304" s="120">
        <v>36.729999999999997</v>
      </c>
      <c r="H304" s="121" t="s">
        <v>76</v>
      </c>
      <c r="I304" s="122">
        <v>1038853</v>
      </c>
      <c r="J304" s="121" t="s">
        <v>76</v>
      </c>
      <c r="K304" s="120">
        <v>35.598599999999998</v>
      </c>
      <c r="L304" s="120">
        <v>0.35</v>
      </c>
      <c r="M304" s="120">
        <v>1.87</v>
      </c>
      <c r="N304" s="119">
        <v>-0.69360319999999998</v>
      </c>
      <c r="O304" s="118" t="s">
        <v>76</v>
      </c>
    </row>
    <row r="305" spans="1:15" x14ac:dyDescent="0.15">
      <c r="A305" s="125">
        <v>41453</v>
      </c>
      <c r="B305" s="120">
        <v>35.1</v>
      </c>
      <c r="C305" s="124">
        <v>-2.63</v>
      </c>
      <c r="D305" s="123">
        <v>-6.9705799999999998E-2</v>
      </c>
      <c r="E305" s="120">
        <v>37.43</v>
      </c>
      <c r="F305" s="120">
        <v>34.81</v>
      </c>
      <c r="G305" s="120">
        <v>37.700000000000003</v>
      </c>
      <c r="H305" s="121" t="s">
        <v>76</v>
      </c>
      <c r="I305" s="122">
        <v>3390548</v>
      </c>
      <c r="J305" s="121" t="s">
        <v>76</v>
      </c>
      <c r="K305" s="120">
        <v>35.203499999999998</v>
      </c>
      <c r="L305" s="120">
        <v>-2.33</v>
      </c>
      <c r="M305" s="120">
        <v>2.89</v>
      </c>
      <c r="N305" s="119">
        <v>0.14394779999999999</v>
      </c>
      <c r="O305" s="118" t="s">
        <v>76</v>
      </c>
    </row>
    <row r="306" spans="1:15" x14ac:dyDescent="0.15">
      <c r="A306" s="125">
        <v>41446</v>
      </c>
      <c r="B306" s="120">
        <v>37.729999999999997</v>
      </c>
      <c r="C306" s="124">
        <v>-0.22</v>
      </c>
      <c r="D306" s="123">
        <v>-5.7971000000000003E-3</v>
      </c>
      <c r="E306" s="120">
        <v>38.340000000000003</v>
      </c>
      <c r="F306" s="120">
        <v>37.479999999999997</v>
      </c>
      <c r="G306" s="120">
        <v>39.058</v>
      </c>
      <c r="H306" s="121" t="s">
        <v>76</v>
      </c>
      <c r="I306" s="122">
        <v>2963901</v>
      </c>
      <c r="J306" s="121" t="s">
        <v>76</v>
      </c>
      <c r="K306" s="120">
        <v>37.878900000000002</v>
      </c>
      <c r="L306" s="120">
        <v>-0.61</v>
      </c>
      <c r="M306" s="120">
        <v>1.5780000000000001</v>
      </c>
      <c r="N306" s="119">
        <v>1.5520312000000001</v>
      </c>
      <c r="O306" s="118" t="s">
        <v>76</v>
      </c>
    </row>
    <row r="307" spans="1:15" x14ac:dyDescent="0.15">
      <c r="A307" s="125">
        <v>41439</v>
      </c>
      <c r="B307" s="120">
        <v>37.950000000000003</v>
      </c>
      <c r="C307" s="124">
        <v>0.39</v>
      </c>
      <c r="D307" s="123">
        <v>1.0383399999999999E-2</v>
      </c>
      <c r="E307" s="120">
        <v>37.53</v>
      </c>
      <c r="F307" s="120">
        <v>35.64</v>
      </c>
      <c r="G307" s="120">
        <v>38.08</v>
      </c>
      <c r="H307" s="121" t="s">
        <v>76</v>
      </c>
      <c r="I307" s="122">
        <v>1161389</v>
      </c>
      <c r="J307" s="121" t="s">
        <v>76</v>
      </c>
      <c r="K307" s="120">
        <v>37.802399999999999</v>
      </c>
      <c r="L307" s="120">
        <v>0.42</v>
      </c>
      <c r="M307" s="120">
        <v>2.44</v>
      </c>
      <c r="N307" s="119">
        <v>-0.26632650000000002</v>
      </c>
      <c r="O307" s="118" t="s">
        <v>76</v>
      </c>
    </row>
    <row r="308" spans="1:15" x14ac:dyDescent="0.15">
      <c r="A308" s="125">
        <v>41432</v>
      </c>
      <c r="B308" s="120">
        <v>37.56</v>
      </c>
      <c r="C308" s="124">
        <v>2.17</v>
      </c>
      <c r="D308" s="123">
        <v>6.1316799999999998E-2</v>
      </c>
      <c r="E308" s="120">
        <v>35.020000000000003</v>
      </c>
      <c r="F308" s="120">
        <v>34.17</v>
      </c>
      <c r="G308" s="120">
        <v>37.774999999999999</v>
      </c>
      <c r="H308" s="121" t="s">
        <v>76</v>
      </c>
      <c r="I308" s="122">
        <v>1582978</v>
      </c>
      <c r="J308" s="121" t="s">
        <v>76</v>
      </c>
      <c r="K308" s="120">
        <v>37.572000000000003</v>
      </c>
      <c r="L308" s="120">
        <v>2.54</v>
      </c>
      <c r="M308" s="120">
        <v>3.605</v>
      </c>
      <c r="N308" s="119">
        <v>-0.12940479999999999</v>
      </c>
      <c r="O308" s="118" t="s">
        <v>76</v>
      </c>
    </row>
    <row r="309" spans="1:15" x14ac:dyDescent="0.15">
      <c r="A309" s="125">
        <v>41425</v>
      </c>
      <c r="B309" s="120">
        <v>35.39</v>
      </c>
      <c r="C309" s="124">
        <v>-2.6</v>
      </c>
      <c r="D309" s="123">
        <v>-6.8439100000000003E-2</v>
      </c>
      <c r="E309" s="120">
        <v>38.72</v>
      </c>
      <c r="F309" s="120">
        <v>34.840000000000003</v>
      </c>
      <c r="G309" s="120">
        <v>38.78</v>
      </c>
      <c r="H309" s="121" t="s">
        <v>76</v>
      </c>
      <c r="I309" s="122">
        <v>1818271</v>
      </c>
      <c r="J309" s="121" t="s">
        <v>76</v>
      </c>
      <c r="K309" s="120">
        <v>35.576599999999999</v>
      </c>
      <c r="L309" s="120">
        <v>-3.33</v>
      </c>
      <c r="M309" s="120">
        <v>3.94</v>
      </c>
      <c r="N309" s="119">
        <v>-0.3509506</v>
      </c>
      <c r="O309" s="118" t="s">
        <v>76</v>
      </c>
    </row>
    <row r="310" spans="1:15" x14ac:dyDescent="0.15">
      <c r="A310" s="125">
        <v>41418</v>
      </c>
      <c r="B310" s="120">
        <v>37.99</v>
      </c>
      <c r="C310" s="124">
        <v>-0.89</v>
      </c>
      <c r="D310" s="123">
        <v>-2.2890899999999999E-2</v>
      </c>
      <c r="E310" s="120">
        <v>38.549999999999997</v>
      </c>
      <c r="F310" s="120">
        <v>34.619999999999997</v>
      </c>
      <c r="G310" s="120">
        <v>39.65</v>
      </c>
      <c r="H310" s="121" t="s">
        <v>76</v>
      </c>
      <c r="I310" s="122">
        <v>2801437</v>
      </c>
      <c r="J310" s="121" t="s">
        <v>76</v>
      </c>
      <c r="K310" s="120">
        <v>37.854700000000001</v>
      </c>
      <c r="L310" s="120">
        <v>-0.56000000000000005</v>
      </c>
      <c r="M310" s="120">
        <v>5.03</v>
      </c>
      <c r="N310" s="119">
        <v>0.107027</v>
      </c>
      <c r="O310" s="118" t="s">
        <v>76</v>
      </c>
    </row>
    <row r="311" spans="1:15" x14ac:dyDescent="0.15">
      <c r="A311" s="125">
        <v>41411</v>
      </c>
      <c r="B311" s="120">
        <v>38.880000000000003</v>
      </c>
      <c r="C311" s="124">
        <v>3.72</v>
      </c>
      <c r="D311" s="123">
        <v>0.10580199999999999</v>
      </c>
      <c r="E311" s="120">
        <v>35.19</v>
      </c>
      <c r="F311" s="120">
        <v>35.11</v>
      </c>
      <c r="G311" s="120">
        <v>39.03</v>
      </c>
      <c r="H311" s="121" t="s">
        <v>76</v>
      </c>
      <c r="I311" s="122">
        <v>2530595</v>
      </c>
      <c r="J311" s="121" t="s">
        <v>76</v>
      </c>
      <c r="K311" s="120">
        <v>38.612200000000001</v>
      </c>
      <c r="L311" s="120">
        <v>3.69</v>
      </c>
      <c r="M311" s="120">
        <v>3.92</v>
      </c>
      <c r="N311" s="119">
        <v>4.5749199999999997E-2</v>
      </c>
      <c r="O311" s="118" t="s">
        <v>76</v>
      </c>
    </row>
    <row r="312" spans="1:15" x14ac:dyDescent="0.15">
      <c r="A312" s="125">
        <v>41404</v>
      </c>
      <c r="B312" s="120">
        <v>35.159999999999997</v>
      </c>
      <c r="C312" s="124">
        <v>2.0299999999999998</v>
      </c>
      <c r="D312" s="123">
        <v>6.1273800000000003E-2</v>
      </c>
      <c r="E312" s="120">
        <v>33</v>
      </c>
      <c r="F312" s="120">
        <v>32.630000000000003</v>
      </c>
      <c r="G312" s="120">
        <v>35.94</v>
      </c>
      <c r="H312" s="121" t="s">
        <v>76</v>
      </c>
      <c r="I312" s="122">
        <v>2419887</v>
      </c>
      <c r="J312" s="121" t="s">
        <v>76</v>
      </c>
      <c r="K312" s="120">
        <v>34.9221</v>
      </c>
      <c r="L312" s="120">
        <v>2.16</v>
      </c>
      <c r="M312" s="120">
        <v>3.31</v>
      </c>
      <c r="N312" s="119">
        <v>0.87145229999999996</v>
      </c>
      <c r="O312" s="118" t="s">
        <v>76</v>
      </c>
    </row>
    <row r="313" spans="1:15" x14ac:dyDescent="0.15">
      <c r="A313" s="125">
        <v>41397</v>
      </c>
      <c r="B313" s="120">
        <v>33.130000000000003</v>
      </c>
      <c r="C313" s="124">
        <v>0.81</v>
      </c>
      <c r="D313" s="123">
        <v>2.5061900000000002E-2</v>
      </c>
      <c r="E313" s="120">
        <v>32.04</v>
      </c>
      <c r="F313" s="120">
        <v>32.04</v>
      </c>
      <c r="G313" s="120">
        <v>34</v>
      </c>
      <c r="H313" s="121" t="s">
        <v>76</v>
      </c>
      <c r="I313" s="122">
        <v>1293053</v>
      </c>
      <c r="J313" s="121" t="s">
        <v>76</v>
      </c>
      <c r="K313" s="120">
        <v>33.265000000000001</v>
      </c>
      <c r="L313" s="120">
        <v>1.0900000000000001</v>
      </c>
      <c r="M313" s="120">
        <v>1.96</v>
      </c>
      <c r="N313" s="119">
        <v>-0.72774309999999998</v>
      </c>
      <c r="O313" s="118" t="s">
        <v>76</v>
      </c>
    </row>
    <row r="314" spans="1:15" x14ac:dyDescent="0.15">
      <c r="A314" s="125">
        <v>41390</v>
      </c>
      <c r="B314" s="120">
        <v>32.32</v>
      </c>
      <c r="C314" s="124">
        <v>-1.2</v>
      </c>
      <c r="D314" s="123">
        <v>-3.5799499999999998E-2</v>
      </c>
      <c r="E314" s="120">
        <v>33.68</v>
      </c>
      <c r="F314" s="120">
        <v>31.765000000000001</v>
      </c>
      <c r="G314" s="120">
        <v>34.119999999999997</v>
      </c>
      <c r="H314" s="121" t="s">
        <v>76</v>
      </c>
      <c r="I314" s="122">
        <v>4749385</v>
      </c>
      <c r="J314" s="121" t="s">
        <v>76</v>
      </c>
      <c r="K314" s="120">
        <v>32.433</v>
      </c>
      <c r="L314" s="120">
        <v>-1.36</v>
      </c>
      <c r="M314" s="120">
        <v>2.355</v>
      </c>
      <c r="N314" s="119">
        <v>-0.78089980000000003</v>
      </c>
      <c r="O314" s="118" t="s">
        <v>76</v>
      </c>
    </row>
    <row r="315" spans="1:15" x14ac:dyDescent="0.15">
      <c r="A315" s="117">
        <v>41383</v>
      </c>
      <c r="B315" s="115">
        <v>33.520000000000003</v>
      </c>
      <c r="C315" s="114" t="s">
        <v>76</v>
      </c>
      <c r="D315" s="114" t="s">
        <v>76</v>
      </c>
      <c r="E315" s="115">
        <v>30.56</v>
      </c>
      <c r="F315" s="115">
        <v>30.26</v>
      </c>
      <c r="G315" s="115">
        <v>34.67</v>
      </c>
      <c r="H315" s="114" t="s">
        <v>76</v>
      </c>
      <c r="I315" s="116">
        <v>21676769</v>
      </c>
      <c r="J315" s="114" t="s">
        <v>76</v>
      </c>
      <c r="K315" s="115">
        <v>31.6402</v>
      </c>
      <c r="L315" s="115">
        <v>2.96</v>
      </c>
      <c r="M315" s="115">
        <v>4.41</v>
      </c>
      <c r="N315" s="114" t="s">
        <v>76</v>
      </c>
      <c r="O315" s="113" t="s">
        <v>76</v>
      </c>
    </row>
  </sheetData>
  <mergeCells count="5">
    <mergeCell ref="A17:C17"/>
    <mergeCell ref="D17:H17"/>
    <mergeCell ref="I17:J17"/>
    <mergeCell ref="L17:M17"/>
    <mergeCell ref="N17:P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7"/>
  <sheetViews>
    <sheetView topLeftCell="H493" workbookViewId="0">
      <selection activeCell="Q151" sqref="Q151"/>
    </sheetView>
  </sheetViews>
  <sheetFormatPr baseColWidth="10" defaultColWidth="5.83203125" defaultRowHeight="11" x14ac:dyDescent="0.15"/>
  <cols>
    <col min="1" max="30" width="9.5" style="112" customWidth="1"/>
    <col min="31" max="16384" width="5.83203125" style="112"/>
  </cols>
  <sheetData>
    <row r="1" spans="1:3" x14ac:dyDescent="0.15">
      <c r="A1" s="137" t="s">
        <v>143</v>
      </c>
    </row>
    <row r="3" spans="1:3" x14ac:dyDescent="0.15">
      <c r="A3" s="112" t="s">
        <v>142</v>
      </c>
    </row>
    <row r="4" spans="1:3" x14ac:dyDescent="0.15">
      <c r="A4" s="112" t="s">
        <v>127</v>
      </c>
    </row>
    <row r="5" spans="1:3" x14ac:dyDescent="0.15">
      <c r="A5" s="112" t="s">
        <v>126</v>
      </c>
    </row>
    <row r="7" spans="1:3" x14ac:dyDescent="0.15">
      <c r="A7" s="137" t="s">
        <v>125</v>
      </c>
      <c r="B7" s="180">
        <v>497124640</v>
      </c>
    </row>
    <row r="8" spans="1:3" x14ac:dyDescent="0.15">
      <c r="A8" s="174" t="s">
        <v>55</v>
      </c>
      <c r="B8" s="135" t="s">
        <v>90</v>
      </c>
      <c r="C8" s="134" t="s">
        <v>124</v>
      </c>
    </row>
    <row r="9" spans="1:3" x14ac:dyDescent="0.15">
      <c r="A9" s="173" t="s">
        <v>123</v>
      </c>
      <c r="B9" s="172">
        <v>7028413</v>
      </c>
      <c r="C9" s="171">
        <v>11</v>
      </c>
    </row>
    <row r="10" spans="1:3" x14ac:dyDescent="0.15">
      <c r="A10" s="169" t="s">
        <v>122</v>
      </c>
      <c r="B10" s="170">
        <v>53407872</v>
      </c>
      <c r="C10" s="167">
        <v>82</v>
      </c>
    </row>
    <row r="11" spans="1:3" x14ac:dyDescent="0.15">
      <c r="A11" s="169" t="s">
        <v>121</v>
      </c>
      <c r="B11" s="170">
        <v>119734373</v>
      </c>
      <c r="C11" s="167">
        <v>135</v>
      </c>
    </row>
    <row r="12" spans="1:3" x14ac:dyDescent="0.15">
      <c r="A12" s="169" t="s">
        <v>120</v>
      </c>
      <c r="B12" s="170">
        <v>50531870</v>
      </c>
      <c r="C12" s="167">
        <v>64</v>
      </c>
    </row>
    <row r="13" spans="1:3" x14ac:dyDescent="0.15">
      <c r="A13" s="169" t="s">
        <v>119</v>
      </c>
      <c r="B13" s="170">
        <v>42918221</v>
      </c>
      <c r="C13" s="167">
        <v>43</v>
      </c>
    </row>
    <row r="14" spans="1:3" x14ac:dyDescent="0.15">
      <c r="A14" s="169" t="s">
        <v>118</v>
      </c>
      <c r="B14" s="170">
        <v>53888796</v>
      </c>
      <c r="C14" s="167">
        <v>43</v>
      </c>
    </row>
    <row r="15" spans="1:3" x14ac:dyDescent="0.15">
      <c r="A15" s="169" t="s">
        <v>117</v>
      </c>
      <c r="B15" s="170">
        <v>140734147</v>
      </c>
      <c r="C15" s="167">
        <v>127</v>
      </c>
    </row>
    <row r="16" spans="1:3" x14ac:dyDescent="0.15">
      <c r="A16" s="166" t="s">
        <v>116</v>
      </c>
      <c r="B16" s="165">
        <v>28880948</v>
      </c>
      <c r="C16" s="164">
        <v>17</v>
      </c>
    </row>
    <row r="18" spans="1:16" x14ac:dyDescent="0.15">
      <c r="A18" s="137" t="s">
        <v>141</v>
      </c>
    </row>
    <row r="19" spans="1:16" x14ac:dyDescent="0.15">
      <c r="A19" s="310" t="s">
        <v>55</v>
      </c>
      <c r="B19" s="310" t="s">
        <v>76</v>
      </c>
      <c r="C19" s="310" t="s">
        <v>76</v>
      </c>
      <c r="D19" s="310" t="s">
        <v>90</v>
      </c>
      <c r="E19" s="310" t="s">
        <v>76</v>
      </c>
      <c r="F19" s="310" t="s">
        <v>76</v>
      </c>
      <c r="G19" s="310" t="s">
        <v>76</v>
      </c>
      <c r="H19" s="310" t="s">
        <v>76</v>
      </c>
      <c r="I19" s="310" t="s">
        <v>114</v>
      </c>
      <c r="J19" s="310" t="s">
        <v>76</v>
      </c>
      <c r="K19" s="163" t="s">
        <v>113</v>
      </c>
      <c r="L19" s="311" t="s">
        <v>112</v>
      </c>
      <c r="M19" s="311" t="s">
        <v>76</v>
      </c>
      <c r="N19" s="310" t="s">
        <v>111</v>
      </c>
      <c r="O19" s="310" t="s">
        <v>76</v>
      </c>
      <c r="P19" s="310" t="s">
        <v>76</v>
      </c>
    </row>
    <row r="20" spans="1:16" x14ac:dyDescent="0.15">
      <c r="A20" s="157" t="s">
        <v>92</v>
      </c>
      <c r="B20" s="129">
        <v>72.56</v>
      </c>
      <c r="C20" s="155">
        <v>42860</v>
      </c>
      <c r="D20" s="157" t="s">
        <v>108</v>
      </c>
      <c r="E20" s="162">
        <v>8368296</v>
      </c>
      <c r="F20" s="161">
        <v>40165</v>
      </c>
      <c r="G20" s="160" t="s">
        <v>110</v>
      </c>
      <c r="H20" s="179">
        <v>278161552</v>
      </c>
      <c r="I20" s="157" t="s">
        <v>109</v>
      </c>
      <c r="J20" s="158">
        <v>279</v>
      </c>
      <c r="K20" s="157" t="s">
        <v>109</v>
      </c>
      <c r="L20" s="128">
        <v>0.43833329999999998</v>
      </c>
      <c r="M20" s="155">
        <v>39885</v>
      </c>
      <c r="N20" s="157" t="s">
        <v>108</v>
      </c>
      <c r="O20" s="162">
        <v>146641032.50099999</v>
      </c>
      <c r="P20" s="155">
        <v>43294</v>
      </c>
    </row>
    <row r="21" spans="1:16" x14ac:dyDescent="0.15">
      <c r="A21" s="147" t="s">
        <v>93</v>
      </c>
      <c r="B21" s="154">
        <v>5.75</v>
      </c>
      <c r="C21" s="145">
        <v>39878</v>
      </c>
      <c r="D21" s="147" t="s">
        <v>105</v>
      </c>
      <c r="E21" s="153">
        <v>208826</v>
      </c>
      <c r="F21" s="152">
        <v>40634</v>
      </c>
      <c r="G21" s="151" t="s">
        <v>107</v>
      </c>
      <c r="H21" s="178">
        <v>216559016</v>
      </c>
      <c r="I21" s="147" t="s">
        <v>106</v>
      </c>
      <c r="J21" s="149">
        <v>240</v>
      </c>
      <c r="K21" s="147" t="s">
        <v>106</v>
      </c>
      <c r="L21" s="148">
        <v>-0.31568429999999997</v>
      </c>
      <c r="M21" s="145">
        <v>40123</v>
      </c>
      <c r="N21" s="147" t="s">
        <v>105</v>
      </c>
      <c r="O21" s="146">
        <v>14410051.4142</v>
      </c>
      <c r="P21" s="145">
        <v>43063</v>
      </c>
    </row>
    <row r="22" spans="1:16" x14ac:dyDescent="0.15">
      <c r="A22" s="140" t="s">
        <v>100</v>
      </c>
      <c r="B22" s="115">
        <v>40.14659003831418</v>
      </c>
      <c r="C22" s="138" t="s">
        <v>76</v>
      </c>
      <c r="D22" s="140" t="s">
        <v>100</v>
      </c>
      <c r="E22" s="177">
        <v>952346.05363984674</v>
      </c>
      <c r="F22" s="144" t="s">
        <v>76</v>
      </c>
      <c r="G22" s="144" t="s">
        <v>104</v>
      </c>
      <c r="H22" s="176">
        <v>497124640</v>
      </c>
      <c r="I22" s="140" t="s">
        <v>103</v>
      </c>
      <c r="J22" s="142">
        <v>2</v>
      </c>
      <c r="K22" s="140" t="s">
        <v>102</v>
      </c>
      <c r="L22" s="141">
        <v>3.4096586178184847</v>
      </c>
      <c r="M22" s="138" t="s">
        <v>101</v>
      </c>
      <c r="N22" s="140" t="s">
        <v>100</v>
      </c>
      <c r="O22" s="139">
        <v>46399988.598343648</v>
      </c>
      <c r="P22" s="138" t="s">
        <v>76</v>
      </c>
    </row>
    <row r="24" spans="1:16" x14ac:dyDescent="0.15">
      <c r="A24" s="137" t="s">
        <v>140</v>
      </c>
    </row>
    <row r="25" spans="1:16" x14ac:dyDescent="0.15">
      <c r="A25" s="136" t="s">
        <v>98</v>
      </c>
      <c r="B25" s="135" t="s">
        <v>97</v>
      </c>
      <c r="C25" s="135" t="s">
        <v>96</v>
      </c>
      <c r="D25" s="135" t="s">
        <v>95</v>
      </c>
      <c r="E25" s="135" t="s">
        <v>94</v>
      </c>
      <c r="F25" s="135" t="s">
        <v>93</v>
      </c>
      <c r="G25" s="135" t="s">
        <v>92</v>
      </c>
      <c r="H25" s="135" t="s">
        <v>91</v>
      </c>
      <c r="I25" s="135" t="s">
        <v>90</v>
      </c>
      <c r="J25" s="135" t="s">
        <v>89</v>
      </c>
      <c r="K25" s="135" t="s">
        <v>88</v>
      </c>
      <c r="L25" s="135" t="s">
        <v>87</v>
      </c>
      <c r="M25" s="135" t="s">
        <v>86</v>
      </c>
      <c r="N25" s="135" t="s">
        <v>85</v>
      </c>
      <c r="O25" s="134" t="s">
        <v>84</v>
      </c>
    </row>
    <row r="26" spans="1:16" x14ac:dyDescent="0.15">
      <c r="A26" s="133">
        <v>43420</v>
      </c>
      <c r="B26" s="129">
        <v>52.96</v>
      </c>
      <c r="C26" s="132">
        <v>0.24</v>
      </c>
      <c r="D26" s="128">
        <v>4.5523999999999998E-3</v>
      </c>
      <c r="E26" s="129">
        <v>52.48</v>
      </c>
      <c r="F26" s="129">
        <v>51.44</v>
      </c>
      <c r="G26" s="129">
        <v>53.484000000000002</v>
      </c>
      <c r="H26" s="131" t="s">
        <v>76</v>
      </c>
      <c r="I26" s="130">
        <v>1163797</v>
      </c>
      <c r="J26" s="129">
        <v>59943390.804799996</v>
      </c>
      <c r="K26" s="129">
        <v>52.734699999999997</v>
      </c>
      <c r="L26" s="129">
        <v>0.48</v>
      </c>
      <c r="M26" s="129">
        <v>2.044</v>
      </c>
      <c r="N26" s="128">
        <v>-0.1348559</v>
      </c>
      <c r="O26" s="127">
        <v>-0.1443729</v>
      </c>
    </row>
    <row r="27" spans="1:16" x14ac:dyDescent="0.15">
      <c r="A27" s="125">
        <v>43413</v>
      </c>
      <c r="B27" s="120">
        <v>52.72</v>
      </c>
      <c r="C27" s="124">
        <v>1.03</v>
      </c>
      <c r="D27" s="119">
        <v>1.99265E-2</v>
      </c>
      <c r="E27" s="120">
        <v>51.88</v>
      </c>
      <c r="F27" s="120">
        <v>50.14</v>
      </c>
      <c r="G27" s="120">
        <v>53.5</v>
      </c>
      <c r="H27" s="121" t="s">
        <v>76</v>
      </c>
      <c r="I27" s="122">
        <v>1345206</v>
      </c>
      <c r="J27" s="120">
        <v>70057841.009800002</v>
      </c>
      <c r="K27" s="120">
        <v>52.479500000000002</v>
      </c>
      <c r="L27" s="120">
        <v>0.84</v>
      </c>
      <c r="M27" s="120">
        <v>3.36</v>
      </c>
      <c r="N27" s="119">
        <v>-0.1525397</v>
      </c>
      <c r="O27" s="126">
        <v>-0.13604289999999999</v>
      </c>
    </row>
    <row r="28" spans="1:16" x14ac:dyDescent="0.15">
      <c r="A28" s="125">
        <v>43406</v>
      </c>
      <c r="B28" s="120">
        <v>51.69</v>
      </c>
      <c r="C28" s="124">
        <v>2.29</v>
      </c>
      <c r="D28" s="119">
        <v>4.6356300000000003E-2</v>
      </c>
      <c r="E28" s="120">
        <v>49.6</v>
      </c>
      <c r="F28" s="120">
        <v>47.896000000000001</v>
      </c>
      <c r="G28" s="120">
        <v>53.89</v>
      </c>
      <c r="H28" s="121" t="s">
        <v>76</v>
      </c>
      <c r="I28" s="122">
        <v>1587338</v>
      </c>
      <c r="J28" s="120">
        <v>81089488.492799997</v>
      </c>
      <c r="K28" s="120">
        <v>51.707799999999999</v>
      </c>
      <c r="L28" s="120">
        <v>2.09</v>
      </c>
      <c r="M28" s="120">
        <v>5.9939999999999998</v>
      </c>
      <c r="N28" s="119">
        <v>0.54672710000000002</v>
      </c>
      <c r="O28" s="126">
        <v>0.547481</v>
      </c>
    </row>
    <row r="29" spans="1:16" x14ac:dyDescent="0.15">
      <c r="A29" s="125">
        <v>43399</v>
      </c>
      <c r="B29" s="120">
        <v>49.4</v>
      </c>
      <c r="C29" s="124">
        <v>-5.44</v>
      </c>
      <c r="D29" s="119">
        <v>-9.91977E-2</v>
      </c>
      <c r="E29" s="120">
        <v>54.93</v>
      </c>
      <c r="F29" s="120">
        <v>48.93</v>
      </c>
      <c r="G29" s="120">
        <v>55</v>
      </c>
      <c r="H29" s="121" t="s">
        <v>76</v>
      </c>
      <c r="I29" s="122">
        <v>1026256</v>
      </c>
      <c r="J29" s="120">
        <v>52400957.749499999</v>
      </c>
      <c r="K29" s="120">
        <v>49.6693</v>
      </c>
      <c r="L29" s="120">
        <v>-5.53</v>
      </c>
      <c r="M29" s="120">
        <v>6.07</v>
      </c>
      <c r="N29" s="119">
        <v>0.17897170000000001</v>
      </c>
      <c r="O29" s="126">
        <v>9.9931699999999998E-2</v>
      </c>
    </row>
    <row r="30" spans="1:16" x14ac:dyDescent="0.15">
      <c r="A30" s="125">
        <v>43392</v>
      </c>
      <c r="B30" s="120">
        <v>54.84</v>
      </c>
      <c r="C30" s="124">
        <v>0.19</v>
      </c>
      <c r="D30" s="119">
        <v>3.4767000000000001E-3</v>
      </c>
      <c r="E30" s="120">
        <v>54.73</v>
      </c>
      <c r="F30" s="120">
        <v>53.65</v>
      </c>
      <c r="G30" s="120">
        <v>55.64</v>
      </c>
      <c r="H30" s="121" t="s">
        <v>76</v>
      </c>
      <c r="I30" s="122">
        <v>870467</v>
      </c>
      <c r="J30" s="120">
        <v>47640192.297399998</v>
      </c>
      <c r="K30" s="120">
        <v>54.779699999999998</v>
      </c>
      <c r="L30" s="120">
        <v>0.11</v>
      </c>
      <c r="M30" s="120">
        <v>1.99</v>
      </c>
      <c r="N30" s="119">
        <v>-0.243509</v>
      </c>
      <c r="O30" s="126">
        <v>-0.2396055</v>
      </c>
    </row>
    <row r="31" spans="1:16" x14ac:dyDescent="0.15">
      <c r="A31" s="125">
        <v>43385</v>
      </c>
      <c r="B31" s="120">
        <v>54.65</v>
      </c>
      <c r="C31" s="124">
        <v>-0.53</v>
      </c>
      <c r="D31" s="119">
        <v>-9.6048999999999995E-3</v>
      </c>
      <c r="E31" s="120">
        <v>55</v>
      </c>
      <c r="F31" s="120">
        <v>53.06</v>
      </c>
      <c r="G31" s="120">
        <v>55.4</v>
      </c>
      <c r="H31" s="121" t="s">
        <v>76</v>
      </c>
      <c r="I31" s="122">
        <v>1150664</v>
      </c>
      <c r="J31" s="120">
        <v>62651939.358099997</v>
      </c>
      <c r="K31" s="120">
        <v>54.7928</v>
      </c>
      <c r="L31" s="120">
        <v>-0.35</v>
      </c>
      <c r="M31" s="120">
        <v>2.34</v>
      </c>
      <c r="N31" s="119">
        <v>0.2327979</v>
      </c>
      <c r="O31" s="126">
        <v>0.26034849999999998</v>
      </c>
    </row>
    <row r="32" spans="1:16" x14ac:dyDescent="0.15">
      <c r="A32" s="125">
        <v>43378</v>
      </c>
      <c r="B32" s="120">
        <v>55.18</v>
      </c>
      <c r="C32" s="124">
        <v>3.1</v>
      </c>
      <c r="D32" s="119">
        <v>5.9523800000000002E-2</v>
      </c>
      <c r="E32" s="120">
        <v>52.34</v>
      </c>
      <c r="F32" s="120">
        <v>51.8</v>
      </c>
      <c r="G32" s="120">
        <v>56.33</v>
      </c>
      <c r="H32" s="121" t="s">
        <v>76</v>
      </c>
      <c r="I32" s="122">
        <v>933376</v>
      </c>
      <c r="J32" s="120">
        <v>49710010.920299999</v>
      </c>
      <c r="K32" s="120">
        <v>55.184199999999997</v>
      </c>
      <c r="L32" s="120">
        <v>2.84</v>
      </c>
      <c r="M32" s="120">
        <v>4.53</v>
      </c>
      <c r="N32" s="119">
        <v>-0.40216950000000001</v>
      </c>
      <c r="O32" s="126">
        <v>-0.39650059999999998</v>
      </c>
    </row>
    <row r="33" spans="1:15" x14ac:dyDescent="0.15">
      <c r="A33" s="125">
        <v>43371</v>
      </c>
      <c r="B33" s="120">
        <v>52.08</v>
      </c>
      <c r="C33" s="124">
        <v>-0.37</v>
      </c>
      <c r="D33" s="119">
        <v>-7.0543000000000003E-3</v>
      </c>
      <c r="E33" s="120">
        <v>52.41</v>
      </c>
      <c r="F33" s="120">
        <v>51.84</v>
      </c>
      <c r="G33" s="120">
        <v>54.48</v>
      </c>
      <c r="H33" s="121" t="s">
        <v>76</v>
      </c>
      <c r="I33" s="122">
        <v>1561272</v>
      </c>
      <c r="J33" s="120">
        <v>82369613.398300007</v>
      </c>
      <c r="K33" s="120">
        <v>52.448999999999998</v>
      </c>
      <c r="L33" s="120">
        <v>-0.33</v>
      </c>
      <c r="M33" s="120">
        <v>2.64</v>
      </c>
      <c r="N33" s="119">
        <v>0.78861170000000003</v>
      </c>
      <c r="O33" s="126">
        <v>0.79147889999999999</v>
      </c>
    </row>
    <row r="34" spans="1:15" x14ac:dyDescent="0.15">
      <c r="A34" s="125">
        <v>43364</v>
      </c>
      <c r="B34" s="120">
        <v>52.45</v>
      </c>
      <c r="C34" s="124">
        <v>-0.73</v>
      </c>
      <c r="D34" s="119">
        <v>-1.3727E-2</v>
      </c>
      <c r="E34" s="120">
        <v>53.61</v>
      </c>
      <c r="F34" s="120">
        <v>51.4</v>
      </c>
      <c r="G34" s="120">
        <v>54.29</v>
      </c>
      <c r="H34" s="121" t="s">
        <v>76</v>
      </c>
      <c r="I34" s="122">
        <v>872896</v>
      </c>
      <c r="J34" s="120">
        <v>45978556.220799997</v>
      </c>
      <c r="K34" s="120">
        <v>52.428699999999999</v>
      </c>
      <c r="L34" s="120">
        <v>-1.1599999999999999</v>
      </c>
      <c r="M34" s="120">
        <v>2.89</v>
      </c>
      <c r="N34" s="119">
        <v>0.2559456</v>
      </c>
      <c r="O34" s="126">
        <v>0.21746570000000001</v>
      </c>
    </row>
    <row r="35" spans="1:15" x14ac:dyDescent="0.15">
      <c r="A35" s="125">
        <v>43357</v>
      </c>
      <c r="B35" s="120">
        <v>53.18</v>
      </c>
      <c r="C35" s="124">
        <v>-2.34</v>
      </c>
      <c r="D35" s="119">
        <v>-4.2146999999999997E-2</v>
      </c>
      <c r="E35" s="120">
        <v>55.5</v>
      </c>
      <c r="F35" s="120">
        <v>52.906599999999997</v>
      </c>
      <c r="G35" s="120">
        <v>55.901899999999998</v>
      </c>
      <c r="H35" s="121" t="s">
        <v>76</v>
      </c>
      <c r="I35" s="122">
        <v>695011</v>
      </c>
      <c r="J35" s="120">
        <v>37765792.465099998</v>
      </c>
      <c r="K35" s="120">
        <v>53.249000000000002</v>
      </c>
      <c r="L35" s="120">
        <v>-2.3199999999999998</v>
      </c>
      <c r="M35" s="120">
        <v>2.9952999999999999</v>
      </c>
      <c r="N35" s="119">
        <v>-0.26065959999999999</v>
      </c>
      <c r="O35" s="126">
        <v>-0.24644920000000001</v>
      </c>
    </row>
    <row r="36" spans="1:15" x14ac:dyDescent="0.15">
      <c r="A36" s="125">
        <v>43350</v>
      </c>
      <c r="B36" s="120">
        <v>55.52</v>
      </c>
      <c r="C36" s="124">
        <v>2.38</v>
      </c>
      <c r="D36" s="119">
        <v>4.4787399999999998E-2</v>
      </c>
      <c r="E36" s="120">
        <v>52.33</v>
      </c>
      <c r="F36" s="120">
        <v>51.69</v>
      </c>
      <c r="G36" s="120">
        <v>56.45</v>
      </c>
      <c r="H36" s="121" t="s">
        <v>76</v>
      </c>
      <c r="I36" s="122">
        <v>940042</v>
      </c>
      <c r="J36" s="120">
        <v>50117117.478200004</v>
      </c>
      <c r="K36" s="120">
        <v>54.981499999999997</v>
      </c>
      <c r="L36" s="120">
        <v>3.19</v>
      </c>
      <c r="M36" s="120">
        <v>4.76</v>
      </c>
      <c r="N36" s="119">
        <v>-9.5533400000000004E-2</v>
      </c>
      <c r="O36" s="126">
        <v>-8.6163400000000001E-2</v>
      </c>
    </row>
    <row r="37" spans="1:15" x14ac:dyDescent="0.15">
      <c r="A37" s="125">
        <v>43343</v>
      </c>
      <c r="B37" s="120">
        <v>53.14</v>
      </c>
      <c r="C37" s="124">
        <v>0.76</v>
      </c>
      <c r="D37" s="119">
        <v>1.45094E-2</v>
      </c>
      <c r="E37" s="120">
        <v>52.5</v>
      </c>
      <c r="F37" s="120">
        <v>52.02</v>
      </c>
      <c r="G37" s="120">
        <v>53.53</v>
      </c>
      <c r="H37" s="121" t="s">
        <v>76</v>
      </c>
      <c r="I37" s="122">
        <v>1039333</v>
      </c>
      <c r="J37" s="120">
        <v>54842538.024800003</v>
      </c>
      <c r="K37" s="120">
        <v>53.255000000000003</v>
      </c>
      <c r="L37" s="120">
        <v>0.64</v>
      </c>
      <c r="M37" s="120">
        <v>1.51</v>
      </c>
      <c r="N37" s="119">
        <v>-0.3586973</v>
      </c>
      <c r="O37" s="126">
        <v>-0.35292040000000002</v>
      </c>
    </row>
    <row r="38" spans="1:15" x14ac:dyDescent="0.15">
      <c r="A38" s="125">
        <v>43336</v>
      </c>
      <c r="B38" s="120">
        <v>52.38</v>
      </c>
      <c r="C38" s="124">
        <v>-0.62</v>
      </c>
      <c r="D38" s="119">
        <v>-1.1698099999999999E-2</v>
      </c>
      <c r="E38" s="120">
        <v>53</v>
      </c>
      <c r="F38" s="120">
        <v>51.5</v>
      </c>
      <c r="G38" s="120">
        <v>53.506900000000002</v>
      </c>
      <c r="H38" s="121" t="s">
        <v>76</v>
      </c>
      <c r="I38" s="122">
        <v>1620659</v>
      </c>
      <c r="J38" s="120">
        <v>84753934.842099994</v>
      </c>
      <c r="K38" s="120">
        <v>52.510300000000001</v>
      </c>
      <c r="L38" s="120">
        <v>-0.62</v>
      </c>
      <c r="M38" s="120">
        <v>2.0068999999999999</v>
      </c>
      <c r="N38" s="119">
        <v>0.5163238</v>
      </c>
      <c r="O38" s="126">
        <v>0.48944490000000002</v>
      </c>
    </row>
    <row r="39" spans="1:15" x14ac:dyDescent="0.15">
      <c r="A39" s="125">
        <v>43329</v>
      </c>
      <c r="B39" s="120">
        <v>53</v>
      </c>
      <c r="C39" s="124">
        <v>-0.12</v>
      </c>
      <c r="D39" s="119">
        <v>-2.2590000000000002E-3</v>
      </c>
      <c r="E39" s="120">
        <v>53.13</v>
      </c>
      <c r="F39" s="120">
        <v>52.575000000000003</v>
      </c>
      <c r="G39" s="120">
        <v>53.969000000000001</v>
      </c>
      <c r="H39" s="121" t="s">
        <v>76</v>
      </c>
      <c r="I39" s="122">
        <v>1068808</v>
      </c>
      <c r="J39" s="120">
        <v>56903034.675499998</v>
      </c>
      <c r="K39" s="120">
        <v>53.122300000000003</v>
      </c>
      <c r="L39" s="120">
        <v>-0.13</v>
      </c>
      <c r="M39" s="120">
        <v>1.3939999999999999</v>
      </c>
      <c r="N39" s="119">
        <v>-0.46593190000000001</v>
      </c>
      <c r="O39" s="126">
        <v>-0.45826359999999999</v>
      </c>
    </row>
    <row r="40" spans="1:15" x14ac:dyDescent="0.15">
      <c r="A40" s="125">
        <v>43322</v>
      </c>
      <c r="B40" s="120">
        <v>53.12</v>
      </c>
      <c r="C40" s="124">
        <v>2.93</v>
      </c>
      <c r="D40" s="119">
        <v>5.8378199999999998E-2</v>
      </c>
      <c r="E40" s="120">
        <v>50.19</v>
      </c>
      <c r="F40" s="120">
        <v>50.112699999999997</v>
      </c>
      <c r="G40" s="120">
        <v>53.94</v>
      </c>
      <c r="H40" s="121" t="s">
        <v>76</v>
      </c>
      <c r="I40" s="122">
        <v>2001258</v>
      </c>
      <c r="J40" s="120">
        <v>105038226.2376</v>
      </c>
      <c r="K40" s="120">
        <v>53.314900000000002</v>
      </c>
      <c r="L40" s="120">
        <v>2.93</v>
      </c>
      <c r="M40" s="120">
        <v>3.8273000000000001</v>
      </c>
      <c r="N40" s="119">
        <v>-0.21410870000000001</v>
      </c>
      <c r="O40" s="126">
        <v>-0.22247040000000001</v>
      </c>
    </row>
    <row r="41" spans="1:15" x14ac:dyDescent="0.15">
      <c r="A41" s="125">
        <v>43315</v>
      </c>
      <c r="B41" s="120">
        <v>50.19</v>
      </c>
      <c r="C41" s="124">
        <v>-6.64</v>
      </c>
      <c r="D41" s="119">
        <v>-0.1168397</v>
      </c>
      <c r="E41" s="120">
        <v>56.7</v>
      </c>
      <c r="F41" s="120">
        <v>50.1</v>
      </c>
      <c r="G41" s="120">
        <v>58.03</v>
      </c>
      <c r="H41" s="121" t="s">
        <v>76</v>
      </c>
      <c r="I41" s="122">
        <v>2546482</v>
      </c>
      <c r="J41" s="120">
        <v>135092246.3247</v>
      </c>
      <c r="K41" s="120">
        <v>50.534799999999997</v>
      </c>
      <c r="L41" s="120">
        <v>-6.51</v>
      </c>
      <c r="M41" s="120">
        <v>7.93</v>
      </c>
      <c r="N41" s="119">
        <v>0.86575550000000001</v>
      </c>
      <c r="O41" s="126">
        <v>0.70700269999999998</v>
      </c>
    </row>
    <row r="42" spans="1:15" x14ac:dyDescent="0.15">
      <c r="A42" s="125">
        <v>43308</v>
      </c>
      <c r="B42" s="120">
        <v>56.83</v>
      </c>
      <c r="C42" s="124">
        <v>-2.17</v>
      </c>
      <c r="D42" s="119">
        <v>-3.6779699999999999E-2</v>
      </c>
      <c r="E42" s="120">
        <v>59.02</v>
      </c>
      <c r="F42" s="120">
        <v>56.01</v>
      </c>
      <c r="G42" s="120">
        <v>59.414999999999999</v>
      </c>
      <c r="H42" s="121" t="s">
        <v>76</v>
      </c>
      <c r="I42" s="122">
        <v>1364853</v>
      </c>
      <c r="J42" s="120">
        <v>79140030.170900002</v>
      </c>
      <c r="K42" s="120">
        <v>56.572800000000001</v>
      </c>
      <c r="L42" s="120">
        <v>-2.19</v>
      </c>
      <c r="M42" s="120">
        <v>3.4049999999999998</v>
      </c>
      <c r="N42" s="119">
        <v>0.16625690000000001</v>
      </c>
      <c r="O42" s="126">
        <v>0.1346098</v>
      </c>
    </row>
    <row r="43" spans="1:15" x14ac:dyDescent="0.15">
      <c r="A43" s="125">
        <v>43301</v>
      </c>
      <c r="B43" s="120">
        <v>59</v>
      </c>
      <c r="C43" s="124">
        <v>-1.08</v>
      </c>
      <c r="D43" s="119">
        <v>-1.7975999999999999E-2</v>
      </c>
      <c r="E43" s="120">
        <v>60.25</v>
      </c>
      <c r="F43" s="120">
        <v>58.82</v>
      </c>
      <c r="G43" s="120">
        <v>61.14</v>
      </c>
      <c r="H43" s="121" t="s">
        <v>76</v>
      </c>
      <c r="I43" s="122">
        <v>1170285</v>
      </c>
      <c r="J43" s="120">
        <v>69750880.402500004</v>
      </c>
      <c r="K43" s="120">
        <v>59.102400000000003</v>
      </c>
      <c r="L43" s="120">
        <v>-1.25</v>
      </c>
      <c r="M43" s="120">
        <v>2.3199999999999998</v>
      </c>
      <c r="N43" s="119">
        <v>-0.51713739999999997</v>
      </c>
      <c r="O43" s="126">
        <v>-0.52434270000000005</v>
      </c>
    </row>
    <row r="44" spans="1:15" x14ac:dyDescent="0.15">
      <c r="A44" s="125">
        <v>43294</v>
      </c>
      <c r="B44" s="120">
        <v>60.08</v>
      </c>
      <c r="C44" s="124">
        <v>-5.09</v>
      </c>
      <c r="D44" s="119">
        <v>-7.8103400000000003E-2</v>
      </c>
      <c r="E44" s="120">
        <v>65.510000000000005</v>
      </c>
      <c r="F44" s="120">
        <v>57.15</v>
      </c>
      <c r="G44" s="120">
        <v>65.959999999999994</v>
      </c>
      <c r="H44" s="121" t="s">
        <v>76</v>
      </c>
      <c r="I44" s="122">
        <v>2423640</v>
      </c>
      <c r="J44" s="120">
        <v>146641032.50099999</v>
      </c>
      <c r="K44" s="120">
        <v>59.704500000000003</v>
      </c>
      <c r="L44" s="120">
        <v>-5.43</v>
      </c>
      <c r="M44" s="120">
        <v>8.81</v>
      </c>
      <c r="N44" s="119">
        <v>5.6260949</v>
      </c>
      <c r="O44" s="126">
        <v>5.2830012999999996</v>
      </c>
    </row>
    <row r="45" spans="1:15" x14ac:dyDescent="0.15">
      <c r="A45" s="125">
        <v>43287</v>
      </c>
      <c r="B45" s="120">
        <v>65.17</v>
      </c>
      <c r="C45" s="124">
        <v>2.16</v>
      </c>
      <c r="D45" s="119">
        <v>3.42803E-2</v>
      </c>
      <c r="E45" s="120">
        <v>62.48</v>
      </c>
      <c r="F45" s="120">
        <v>62.48</v>
      </c>
      <c r="G45" s="120">
        <v>65.64</v>
      </c>
      <c r="H45" s="121" t="s">
        <v>76</v>
      </c>
      <c r="I45" s="122">
        <v>365772</v>
      </c>
      <c r="J45" s="120">
        <v>23339328.749000002</v>
      </c>
      <c r="K45" s="120">
        <v>64.654899999999998</v>
      </c>
      <c r="L45" s="120">
        <v>2.69</v>
      </c>
      <c r="M45" s="120">
        <v>3.16</v>
      </c>
      <c r="N45" s="119">
        <v>-0.62212000000000001</v>
      </c>
      <c r="O45" s="126">
        <v>-0.61670440000000004</v>
      </c>
    </row>
    <row r="46" spans="1:15" x14ac:dyDescent="0.15">
      <c r="A46" s="125">
        <v>43280</v>
      </c>
      <c r="B46" s="120">
        <v>63.01</v>
      </c>
      <c r="C46" s="124">
        <v>-1.08</v>
      </c>
      <c r="D46" s="119">
        <v>-1.68513E-2</v>
      </c>
      <c r="E46" s="120">
        <v>64</v>
      </c>
      <c r="F46" s="120">
        <v>61.8</v>
      </c>
      <c r="G46" s="120">
        <v>64.260000000000005</v>
      </c>
      <c r="H46" s="121" t="s">
        <v>76</v>
      </c>
      <c r="I46" s="122">
        <v>967958</v>
      </c>
      <c r="J46" s="120">
        <v>60891198.961099997</v>
      </c>
      <c r="K46" s="120">
        <v>62.830199999999998</v>
      </c>
      <c r="L46" s="120">
        <v>-0.99</v>
      </c>
      <c r="M46" s="120">
        <v>2.46</v>
      </c>
      <c r="N46" s="119">
        <v>0.44269799999999998</v>
      </c>
      <c r="O46" s="126">
        <v>0.41105989999999998</v>
      </c>
    </row>
    <row r="47" spans="1:15" x14ac:dyDescent="0.15">
      <c r="A47" s="125">
        <v>43273</v>
      </c>
      <c r="B47" s="120">
        <v>64.09</v>
      </c>
      <c r="C47" s="124">
        <v>-1.37</v>
      </c>
      <c r="D47" s="119">
        <v>-2.0928800000000001E-2</v>
      </c>
      <c r="E47" s="120">
        <v>65.64</v>
      </c>
      <c r="F47" s="120">
        <v>63.541400000000003</v>
      </c>
      <c r="G47" s="120">
        <v>65.64</v>
      </c>
      <c r="H47" s="121" t="s">
        <v>76</v>
      </c>
      <c r="I47" s="122">
        <v>670936</v>
      </c>
      <c r="J47" s="120">
        <v>43152808.381499998</v>
      </c>
      <c r="K47" s="120">
        <v>64.388599999999997</v>
      </c>
      <c r="L47" s="120">
        <v>-1.55</v>
      </c>
      <c r="M47" s="120">
        <v>2.0985999999999998</v>
      </c>
      <c r="N47" s="119">
        <v>3.3898499999999998E-2</v>
      </c>
      <c r="O47" s="126">
        <v>1.8598E-3</v>
      </c>
    </row>
    <row r="48" spans="1:15" x14ac:dyDescent="0.15">
      <c r="A48" s="125">
        <v>43266</v>
      </c>
      <c r="B48" s="120">
        <v>65.459999999999994</v>
      </c>
      <c r="C48" s="124">
        <v>-1.01</v>
      </c>
      <c r="D48" s="119">
        <v>-1.51948E-2</v>
      </c>
      <c r="E48" s="120">
        <v>66.39</v>
      </c>
      <c r="F48" s="120">
        <v>65.394999999999996</v>
      </c>
      <c r="G48" s="120">
        <v>67.349999999999994</v>
      </c>
      <c r="H48" s="121" t="s">
        <v>76</v>
      </c>
      <c r="I48" s="122">
        <v>648938</v>
      </c>
      <c r="J48" s="120">
        <v>43072703.884099998</v>
      </c>
      <c r="K48" s="120">
        <v>65.901899999999998</v>
      </c>
      <c r="L48" s="120">
        <v>-0.93</v>
      </c>
      <c r="M48" s="120">
        <v>1.9550000000000001</v>
      </c>
      <c r="N48" s="119">
        <v>0.17933189999999999</v>
      </c>
      <c r="O48" s="126">
        <v>0.18639310000000001</v>
      </c>
    </row>
    <row r="49" spans="1:15" x14ac:dyDescent="0.15">
      <c r="A49" s="125">
        <v>43259</v>
      </c>
      <c r="B49" s="120">
        <v>66.47</v>
      </c>
      <c r="C49" s="124">
        <v>0.49</v>
      </c>
      <c r="D49" s="119">
        <v>7.4264999999999999E-3</v>
      </c>
      <c r="E49" s="120">
        <v>65.77</v>
      </c>
      <c r="F49" s="120">
        <v>64.83</v>
      </c>
      <c r="G49" s="120">
        <v>66.89</v>
      </c>
      <c r="H49" s="121" t="s">
        <v>76</v>
      </c>
      <c r="I49" s="122">
        <v>550259</v>
      </c>
      <c r="J49" s="120">
        <v>36305592.731600001</v>
      </c>
      <c r="K49" s="120">
        <v>66.492199999999997</v>
      </c>
      <c r="L49" s="120">
        <v>0.7</v>
      </c>
      <c r="M49" s="120">
        <v>2.06</v>
      </c>
      <c r="N49" s="119">
        <v>0.27569369999999999</v>
      </c>
      <c r="O49" s="126">
        <v>0.27008450000000001</v>
      </c>
    </row>
    <row r="50" spans="1:15" x14ac:dyDescent="0.15">
      <c r="A50" s="125">
        <v>43252</v>
      </c>
      <c r="B50" s="120">
        <v>65.98</v>
      </c>
      <c r="C50" s="124">
        <v>0</v>
      </c>
      <c r="D50" s="119">
        <v>0</v>
      </c>
      <c r="E50" s="120">
        <v>65.97</v>
      </c>
      <c r="F50" s="120">
        <v>65.25</v>
      </c>
      <c r="G50" s="120">
        <v>66.900000000000006</v>
      </c>
      <c r="H50" s="121" t="s">
        <v>76</v>
      </c>
      <c r="I50" s="122">
        <v>431341</v>
      </c>
      <c r="J50" s="120">
        <v>28585179.455699999</v>
      </c>
      <c r="K50" s="120">
        <v>65.764700000000005</v>
      </c>
      <c r="L50" s="120">
        <v>0.01</v>
      </c>
      <c r="M50" s="120">
        <v>1.65</v>
      </c>
      <c r="N50" s="119">
        <v>0.17188339999999999</v>
      </c>
      <c r="O50" s="126">
        <v>0.18477550000000001</v>
      </c>
    </row>
    <row r="51" spans="1:15" x14ac:dyDescent="0.15">
      <c r="A51" s="125">
        <v>43245</v>
      </c>
      <c r="B51" s="120">
        <v>65.98</v>
      </c>
      <c r="C51" s="124">
        <v>0.2</v>
      </c>
      <c r="D51" s="119">
        <v>3.0404E-3</v>
      </c>
      <c r="E51" s="120">
        <v>66.02</v>
      </c>
      <c r="F51" s="120">
        <v>64.75</v>
      </c>
      <c r="G51" s="120">
        <v>66.547700000000006</v>
      </c>
      <c r="H51" s="121" t="s">
        <v>76</v>
      </c>
      <c r="I51" s="122">
        <v>368075</v>
      </c>
      <c r="J51" s="120">
        <v>24127085.539500002</v>
      </c>
      <c r="K51" s="120">
        <v>65.837500000000006</v>
      </c>
      <c r="L51" s="120">
        <v>-0.04</v>
      </c>
      <c r="M51" s="120">
        <v>1.7977000000000001</v>
      </c>
      <c r="N51" s="119">
        <v>-0.37375580000000003</v>
      </c>
      <c r="O51" s="126">
        <v>-0.37045899999999998</v>
      </c>
    </row>
    <row r="52" spans="1:15" x14ac:dyDescent="0.15">
      <c r="A52" s="125">
        <v>43238</v>
      </c>
      <c r="B52" s="120">
        <v>65.78</v>
      </c>
      <c r="C52" s="124">
        <v>1.02</v>
      </c>
      <c r="D52" s="119">
        <v>1.5750500000000001E-2</v>
      </c>
      <c r="E52" s="120">
        <v>64.77</v>
      </c>
      <c r="F52" s="120">
        <v>64.41</v>
      </c>
      <c r="G52" s="120">
        <v>66.31</v>
      </c>
      <c r="H52" s="121" t="s">
        <v>76</v>
      </c>
      <c r="I52" s="122">
        <v>587750</v>
      </c>
      <c r="J52" s="120">
        <v>38324884.716899998</v>
      </c>
      <c r="K52" s="120">
        <v>65.737200000000001</v>
      </c>
      <c r="L52" s="120">
        <v>1.01</v>
      </c>
      <c r="M52" s="120">
        <v>1.9</v>
      </c>
      <c r="N52" s="119">
        <v>5.0651099999999998E-2</v>
      </c>
      <c r="O52" s="126">
        <v>4.5182600000000003E-2</v>
      </c>
    </row>
    <row r="53" spans="1:15" x14ac:dyDescent="0.15">
      <c r="A53" s="125">
        <v>43231</v>
      </c>
      <c r="B53" s="120">
        <v>64.760000000000005</v>
      </c>
      <c r="C53" s="124">
        <v>-1.57</v>
      </c>
      <c r="D53" s="119">
        <v>-2.36695E-2</v>
      </c>
      <c r="E53" s="120">
        <v>66.569999999999993</v>
      </c>
      <c r="F53" s="120">
        <v>63.95</v>
      </c>
      <c r="G53" s="120">
        <v>66.88</v>
      </c>
      <c r="H53" s="121" t="s">
        <v>76</v>
      </c>
      <c r="I53" s="122">
        <v>559415</v>
      </c>
      <c r="J53" s="120">
        <v>36668122.450300001</v>
      </c>
      <c r="K53" s="120">
        <v>64.646799999999999</v>
      </c>
      <c r="L53" s="120">
        <v>-1.81</v>
      </c>
      <c r="M53" s="120">
        <v>2.93</v>
      </c>
      <c r="N53" s="119">
        <v>-0.38414090000000001</v>
      </c>
      <c r="O53" s="126">
        <v>-0.39682669999999998</v>
      </c>
    </row>
    <row r="54" spans="1:15" x14ac:dyDescent="0.15">
      <c r="A54" s="125">
        <v>43224</v>
      </c>
      <c r="B54" s="120">
        <v>66.33</v>
      </c>
      <c r="C54" s="124">
        <v>-0.74</v>
      </c>
      <c r="D54" s="119">
        <v>-1.10332E-2</v>
      </c>
      <c r="E54" s="120">
        <v>67.02</v>
      </c>
      <c r="F54" s="120">
        <v>65.510000000000005</v>
      </c>
      <c r="G54" s="120">
        <v>67.849999999999994</v>
      </c>
      <c r="H54" s="121" t="s">
        <v>76</v>
      </c>
      <c r="I54" s="122">
        <v>908349</v>
      </c>
      <c r="J54" s="120">
        <v>60792014.383699998</v>
      </c>
      <c r="K54" s="120">
        <v>66.213300000000004</v>
      </c>
      <c r="L54" s="120">
        <v>-0.69</v>
      </c>
      <c r="M54" s="120">
        <v>2.34</v>
      </c>
      <c r="N54" s="119">
        <v>0.55954999999999999</v>
      </c>
      <c r="O54" s="126">
        <v>0.60132509999999995</v>
      </c>
    </row>
    <row r="55" spans="1:15" x14ac:dyDescent="0.15">
      <c r="A55" s="125">
        <v>43217</v>
      </c>
      <c r="B55" s="120">
        <v>67.069999999999993</v>
      </c>
      <c r="C55" s="124">
        <v>2.95</v>
      </c>
      <c r="D55" s="119">
        <v>4.60075E-2</v>
      </c>
      <c r="E55" s="120">
        <v>64.19</v>
      </c>
      <c r="F55" s="120">
        <v>63.35</v>
      </c>
      <c r="G55" s="120">
        <v>67.180000000000007</v>
      </c>
      <c r="H55" s="121" t="s">
        <v>76</v>
      </c>
      <c r="I55" s="122">
        <v>582443</v>
      </c>
      <c r="J55" s="120">
        <v>37963567.199900001</v>
      </c>
      <c r="K55" s="120">
        <v>66.834400000000002</v>
      </c>
      <c r="L55" s="120">
        <v>2.88</v>
      </c>
      <c r="M55" s="120">
        <v>3.83</v>
      </c>
      <c r="N55" s="119">
        <v>0.72921550000000002</v>
      </c>
      <c r="O55" s="126">
        <v>0.76870450000000001</v>
      </c>
    </row>
    <row r="56" spans="1:15" x14ac:dyDescent="0.15">
      <c r="A56" s="125">
        <v>43210</v>
      </c>
      <c r="B56" s="120">
        <v>64.12</v>
      </c>
      <c r="C56" s="124">
        <v>1.36</v>
      </c>
      <c r="D56" s="119">
        <v>2.1669899999999999E-2</v>
      </c>
      <c r="E56" s="120">
        <v>63.18</v>
      </c>
      <c r="F56" s="120">
        <v>62.881</v>
      </c>
      <c r="G56" s="120">
        <v>64.511300000000006</v>
      </c>
      <c r="H56" s="121" t="s">
        <v>76</v>
      </c>
      <c r="I56" s="122">
        <v>336825</v>
      </c>
      <c r="J56" s="120">
        <v>21464053.100499999</v>
      </c>
      <c r="K56" s="120">
        <v>63.825499999999998</v>
      </c>
      <c r="L56" s="120">
        <v>0.94</v>
      </c>
      <c r="M56" s="120">
        <v>1.6303000000000001</v>
      </c>
      <c r="N56" s="119">
        <v>-0.20516280000000001</v>
      </c>
      <c r="O56" s="126">
        <v>-0.20682970000000001</v>
      </c>
    </row>
    <row r="57" spans="1:15" x14ac:dyDescent="0.15">
      <c r="A57" s="125">
        <v>43203</v>
      </c>
      <c r="B57" s="120">
        <v>62.76</v>
      </c>
      <c r="C57" s="124">
        <v>-1.47</v>
      </c>
      <c r="D57" s="119">
        <v>-2.2886500000000001E-2</v>
      </c>
      <c r="E57" s="120">
        <v>64.22</v>
      </c>
      <c r="F57" s="120">
        <v>62.74</v>
      </c>
      <c r="G57" s="120">
        <v>64.77</v>
      </c>
      <c r="H57" s="121" t="s">
        <v>76</v>
      </c>
      <c r="I57" s="122">
        <v>423766</v>
      </c>
      <c r="J57" s="120">
        <v>27061090.479600001</v>
      </c>
      <c r="K57" s="120">
        <v>63.103400000000001</v>
      </c>
      <c r="L57" s="120">
        <v>-1.46</v>
      </c>
      <c r="M57" s="120">
        <v>2.0299999999999998</v>
      </c>
      <c r="N57" s="119">
        <v>-0.34318890000000002</v>
      </c>
      <c r="O57" s="126">
        <v>-0.3460763</v>
      </c>
    </row>
    <row r="58" spans="1:15" x14ac:dyDescent="0.15">
      <c r="A58" s="125">
        <v>43196</v>
      </c>
      <c r="B58" s="120">
        <v>64.23</v>
      </c>
      <c r="C58" s="124">
        <v>0.35</v>
      </c>
      <c r="D58" s="119">
        <v>5.4790000000000004E-3</v>
      </c>
      <c r="E58" s="120">
        <v>63.55</v>
      </c>
      <c r="F58" s="120">
        <v>62.5</v>
      </c>
      <c r="G58" s="120">
        <v>65.36</v>
      </c>
      <c r="H58" s="121" t="s">
        <v>76</v>
      </c>
      <c r="I58" s="122">
        <v>645187</v>
      </c>
      <c r="J58" s="120">
        <v>41382645.292999998</v>
      </c>
      <c r="K58" s="120">
        <v>64.552099999999996</v>
      </c>
      <c r="L58" s="120">
        <v>0.68</v>
      </c>
      <c r="M58" s="120">
        <v>2.86</v>
      </c>
      <c r="N58" s="119">
        <v>1.0377008000000001</v>
      </c>
      <c r="O58" s="126">
        <v>1.0263087</v>
      </c>
    </row>
    <row r="59" spans="1:15" x14ac:dyDescent="0.15">
      <c r="A59" s="125">
        <v>43189</v>
      </c>
      <c r="B59" s="120">
        <v>63.88</v>
      </c>
      <c r="C59" s="124">
        <v>-7.0000000000000007E-2</v>
      </c>
      <c r="D59" s="119">
        <v>-1.0946E-3</v>
      </c>
      <c r="E59" s="120">
        <v>64.11</v>
      </c>
      <c r="F59" s="120">
        <v>63.88</v>
      </c>
      <c r="G59" s="120">
        <v>65.475200000000001</v>
      </c>
      <c r="H59" s="121" t="s">
        <v>76</v>
      </c>
      <c r="I59" s="122">
        <v>316625</v>
      </c>
      <c r="J59" s="120">
        <v>20422675.2751</v>
      </c>
      <c r="K59" s="120">
        <v>64.274000000000001</v>
      </c>
      <c r="L59" s="120">
        <v>-0.23</v>
      </c>
      <c r="M59" s="120">
        <v>1.5952</v>
      </c>
      <c r="N59" s="119">
        <v>-0.38616440000000002</v>
      </c>
      <c r="O59" s="126">
        <v>-0.39710509999999999</v>
      </c>
    </row>
    <row r="60" spans="1:15" x14ac:dyDescent="0.15">
      <c r="A60" s="125">
        <v>43182</v>
      </c>
      <c r="B60" s="120">
        <v>63.95</v>
      </c>
      <c r="C60" s="124">
        <v>-2.61</v>
      </c>
      <c r="D60" s="119">
        <v>-3.9212700000000003E-2</v>
      </c>
      <c r="E60" s="120">
        <v>66.5</v>
      </c>
      <c r="F60" s="120">
        <v>63.95</v>
      </c>
      <c r="G60" s="120">
        <v>66.98</v>
      </c>
      <c r="H60" s="121" t="s">
        <v>76</v>
      </c>
      <c r="I60" s="122">
        <v>515814</v>
      </c>
      <c r="J60" s="120">
        <v>33874353.414399996</v>
      </c>
      <c r="K60" s="120">
        <v>64.323899999999995</v>
      </c>
      <c r="L60" s="120">
        <v>-2.5499999999999998</v>
      </c>
      <c r="M60" s="120">
        <v>3.03</v>
      </c>
      <c r="N60" s="119">
        <v>-0.13469999999999999</v>
      </c>
      <c r="O60" s="126">
        <v>-0.1285879</v>
      </c>
    </row>
    <row r="61" spans="1:15" x14ac:dyDescent="0.15">
      <c r="A61" s="125">
        <v>43175</v>
      </c>
      <c r="B61" s="120">
        <v>66.56</v>
      </c>
      <c r="C61" s="124">
        <v>0.56999999999999995</v>
      </c>
      <c r="D61" s="119">
        <v>8.6376999999999999E-3</v>
      </c>
      <c r="E61" s="120">
        <v>65.989999999999995</v>
      </c>
      <c r="F61" s="120">
        <v>64.010000000000005</v>
      </c>
      <c r="G61" s="120">
        <v>66.959999999999994</v>
      </c>
      <c r="H61" s="121" t="s">
        <v>76</v>
      </c>
      <c r="I61" s="122">
        <v>596110</v>
      </c>
      <c r="J61" s="120">
        <v>38872945.597099997</v>
      </c>
      <c r="K61" s="120">
        <v>66.475899999999996</v>
      </c>
      <c r="L61" s="120">
        <v>0.56999999999999995</v>
      </c>
      <c r="M61" s="120">
        <v>2.95</v>
      </c>
      <c r="N61" s="119">
        <v>0.18655540000000001</v>
      </c>
      <c r="O61" s="126">
        <v>0.16419510000000001</v>
      </c>
    </row>
    <row r="62" spans="1:15" x14ac:dyDescent="0.15">
      <c r="A62" s="125">
        <v>43168</v>
      </c>
      <c r="B62" s="120">
        <v>65.989999999999995</v>
      </c>
      <c r="C62" s="124">
        <v>-0.66</v>
      </c>
      <c r="D62" s="119">
        <v>-9.9024999999999998E-3</v>
      </c>
      <c r="E62" s="120">
        <v>66.319999999999993</v>
      </c>
      <c r="F62" s="120">
        <v>65.3703</v>
      </c>
      <c r="G62" s="120">
        <v>67.875</v>
      </c>
      <c r="H62" s="121" t="s">
        <v>76</v>
      </c>
      <c r="I62" s="122">
        <v>502387</v>
      </c>
      <c r="J62" s="120">
        <v>33390405.7139</v>
      </c>
      <c r="K62" s="120">
        <v>66.044300000000007</v>
      </c>
      <c r="L62" s="120">
        <v>-0.33</v>
      </c>
      <c r="M62" s="120">
        <v>2.5047000000000001</v>
      </c>
      <c r="N62" s="119">
        <v>1.5651600000000002E-2</v>
      </c>
      <c r="O62" s="126">
        <v>5.3318999999999997E-3</v>
      </c>
    </row>
    <row r="63" spans="1:15" x14ac:dyDescent="0.15">
      <c r="A63" s="125">
        <v>43161</v>
      </c>
      <c r="B63" s="120">
        <v>66.650000000000006</v>
      </c>
      <c r="C63" s="124">
        <v>-1.48</v>
      </c>
      <c r="D63" s="119">
        <v>-2.1723200000000002E-2</v>
      </c>
      <c r="E63" s="120">
        <v>68.489999999999995</v>
      </c>
      <c r="F63" s="120">
        <v>65.81</v>
      </c>
      <c r="G63" s="120">
        <v>68.665000000000006</v>
      </c>
      <c r="H63" s="121" t="s">
        <v>76</v>
      </c>
      <c r="I63" s="122">
        <v>494645</v>
      </c>
      <c r="J63" s="120">
        <v>33213316.5449</v>
      </c>
      <c r="K63" s="120">
        <v>66.480900000000005</v>
      </c>
      <c r="L63" s="120">
        <v>-1.84</v>
      </c>
      <c r="M63" s="120">
        <v>2.855</v>
      </c>
      <c r="N63" s="119">
        <v>0.13355529999999999</v>
      </c>
      <c r="O63" s="126">
        <v>0.1013512</v>
      </c>
    </row>
    <row r="64" spans="1:15" x14ac:dyDescent="0.15">
      <c r="A64" s="125">
        <v>43154</v>
      </c>
      <c r="B64" s="120">
        <v>68.13</v>
      </c>
      <c r="C64" s="124">
        <v>-0.49</v>
      </c>
      <c r="D64" s="119">
        <v>-7.1408000000000001E-3</v>
      </c>
      <c r="E64" s="120">
        <v>68.38</v>
      </c>
      <c r="F64" s="120">
        <v>67.02</v>
      </c>
      <c r="G64" s="120">
        <v>70.819999999999993</v>
      </c>
      <c r="H64" s="121" t="s">
        <v>76</v>
      </c>
      <c r="I64" s="122">
        <v>436366</v>
      </c>
      <c r="J64" s="120">
        <v>30156880.356899999</v>
      </c>
      <c r="K64" s="120">
        <v>67.919399999999996</v>
      </c>
      <c r="L64" s="120">
        <v>-0.25</v>
      </c>
      <c r="M64" s="120">
        <v>3.8</v>
      </c>
      <c r="N64" s="119">
        <v>-0.22067200000000001</v>
      </c>
      <c r="O64" s="126">
        <v>-0.19943269999999999</v>
      </c>
    </row>
    <row r="65" spans="1:15" x14ac:dyDescent="0.15">
      <c r="A65" s="125">
        <v>43147</v>
      </c>
      <c r="B65" s="120">
        <v>68.62</v>
      </c>
      <c r="C65" s="124">
        <v>3.12</v>
      </c>
      <c r="D65" s="119">
        <v>4.7633599999999998E-2</v>
      </c>
      <c r="E65" s="120">
        <v>65.849999999999994</v>
      </c>
      <c r="F65" s="120">
        <v>65.698300000000003</v>
      </c>
      <c r="G65" s="120">
        <v>68.95</v>
      </c>
      <c r="H65" s="121" t="s">
        <v>76</v>
      </c>
      <c r="I65" s="122">
        <v>559926</v>
      </c>
      <c r="J65" s="120">
        <v>37669388.129600003</v>
      </c>
      <c r="K65" s="120">
        <v>68.600800000000007</v>
      </c>
      <c r="L65" s="120">
        <v>2.77</v>
      </c>
      <c r="M65" s="120">
        <v>3.2517</v>
      </c>
      <c r="N65" s="119">
        <v>-0.34826550000000001</v>
      </c>
      <c r="O65" s="126">
        <v>-0.33576830000000002</v>
      </c>
    </row>
    <row r="66" spans="1:15" x14ac:dyDescent="0.15">
      <c r="A66" s="125">
        <v>43140</v>
      </c>
      <c r="B66" s="120">
        <v>65.5</v>
      </c>
      <c r="C66" s="124">
        <v>-2.2200000000000002</v>
      </c>
      <c r="D66" s="119">
        <v>-3.2781999999999999E-2</v>
      </c>
      <c r="E66" s="120">
        <v>67.3</v>
      </c>
      <c r="F66" s="120">
        <v>64.752499999999998</v>
      </c>
      <c r="G66" s="120">
        <v>67.400000000000006</v>
      </c>
      <c r="H66" s="121" t="s">
        <v>76</v>
      </c>
      <c r="I66" s="122">
        <v>859132</v>
      </c>
      <c r="J66" s="120">
        <v>56711220.363499999</v>
      </c>
      <c r="K66" s="120">
        <v>65.432299999999998</v>
      </c>
      <c r="L66" s="120">
        <v>-1.8</v>
      </c>
      <c r="M66" s="120">
        <v>2.6475</v>
      </c>
      <c r="N66" s="119">
        <v>1.4020599999999999E-2</v>
      </c>
      <c r="O66" s="126">
        <v>-1.24878E-2</v>
      </c>
    </row>
    <row r="67" spans="1:15" x14ac:dyDescent="0.15">
      <c r="A67" s="125">
        <v>43133</v>
      </c>
      <c r="B67" s="120">
        <v>67.72</v>
      </c>
      <c r="C67" s="124">
        <v>0.44</v>
      </c>
      <c r="D67" s="119">
        <v>6.5398000000000001E-3</v>
      </c>
      <c r="E67" s="120">
        <v>66.91</v>
      </c>
      <c r="F67" s="120">
        <v>66.91</v>
      </c>
      <c r="G67" s="120">
        <v>69.52</v>
      </c>
      <c r="H67" s="121" t="s">
        <v>76</v>
      </c>
      <c r="I67" s="122">
        <v>847253</v>
      </c>
      <c r="J67" s="120">
        <v>57428376.061300002</v>
      </c>
      <c r="K67" s="120">
        <v>67.739000000000004</v>
      </c>
      <c r="L67" s="120">
        <v>0.81</v>
      </c>
      <c r="M67" s="120">
        <v>2.61</v>
      </c>
      <c r="N67" s="119">
        <v>1.2376156</v>
      </c>
      <c r="O67" s="126">
        <v>1.2685514</v>
      </c>
    </row>
    <row r="68" spans="1:15" x14ac:dyDescent="0.15">
      <c r="A68" s="125">
        <v>43126</v>
      </c>
      <c r="B68" s="120">
        <v>67.28</v>
      </c>
      <c r="C68" s="124">
        <v>1.35</v>
      </c>
      <c r="D68" s="119">
        <v>2.0476299999999999E-2</v>
      </c>
      <c r="E68" s="120">
        <v>65.930000000000007</v>
      </c>
      <c r="F68" s="120">
        <v>65.905000000000001</v>
      </c>
      <c r="G68" s="120">
        <v>67.7</v>
      </c>
      <c r="H68" s="121" t="s">
        <v>76</v>
      </c>
      <c r="I68" s="122">
        <v>378641</v>
      </c>
      <c r="J68" s="120">
        <v>25314999.346299998</v>
      </c>
      <c r="K68" s="120">
        <v>67.261700000000005</v>
      </c>
      <c r="L68" s="120">
        <v>1.35</v>
      </c>
      <c r="M68" s="120">
        <v>1.7949999999999999</v>
      </c>
      <c r="N68" s="119">
        <v>-0.2947342</v>
      </c>
      <c r="O68" s="126">
        <v>-0.27492</v>
      </c>
    </row>
    <row r="69" spans="1:15" x14ac:dyDescent="0.15">
      <c r="A69" s="125">
        <v>43119</v>
      </c>
      <c r="B69" s="120">
        <v>65.930000000000007</v>
      </c>
      <c r="C69" s="124">
        <v>1.43</v>
      </c>
      <c r="D69" s="119">
        <v>2.2170499999999999E-2</v>
      </c>
      <c r="E69" s="120">
        <v>64.599999999999994</v>
      </c>
      <c r="F69" s="120">
        <v>64.33</v>
      </c>
      <c r="G69" s="120">
        <v>66.42</v>
      </c>
      <c r="H69" s="121" t="s">
        <v>76</v>
      </c>
      <c r="I69" s="122">
        <v>536877</v>
      </c>
      <c r="J69" s="120">
        <v>34913386.307800002</v>
      </c>
      <c r="K69" s="120">
        <v>65.924199999999999</v>
      </c>
      <c r="L69" s="120">
        <v>1.33</v>
      </c>
      <c r="M69" s="120">
        <v>2.09</v>
      </c>
      <c r="N69" s="119">
        <v>9.9932400000000005E-2</v>
      </c>
      <c r="O69" s="126">
        <v>0.1059905</v>
      </c>
    </row>
    <row r="70" spans="1:15" x14ac:dyDescent="0.15">
      <c r="A70" s="125">
        <v>43112</v>
      </c>
      <c r="B70" s="120">
        <v>64.5</v>
      </c>
      <c r="C70" s="124">
        <v>-0.66</v>
      </c>
      <c r="D70" s="119">
        <v>-1.01289E-2</v>
      </c>
      <c r="E70" s="120">
        <v>65.3</v>
      </c>
      <c r="F70" s="120">
        <v>63.83</v>
      </c>
      <c r="G70" s="120">
        <v>65.56</v>
      </c>
      <c r="H70" s="121" t="s">
        <v>76</v>
      </c>
      <c r="I70" s="122">
        <v>488100</v>
      </c>
      <c r="J70" s="120">
        <v>31567527.191500001</v>
      </c>
      <c r="K70" s="120">
        <v>64.599000000000004</v>
      </c>
      <c r="L70" s="120">
        <v>-0.8</v>
      </c>
      <c r="M70" s="120">
        <v>1.73</v>
      </c>
      <c r="N70" s="119">
        <v>-8.8120299999999999E-2</v>
      </c>
      <c r="O70" s="126">
        <v>-8.97284E-2</v>
      </c>
    </row>
    <row r="71" spans="1:15" x14ac:dyDescent="0.15">
      <c r="A71" s="125">
        <v>43105</v>
      </c>
      <c r="B71" s="120">
        <v>65.16</v>
      </c>
      <c r="C71" s="124">
        <v>0.17</v>
      </c>
      <c r="D71" s="119">
        <v>2.6158000000000002E-3</v>
      </c>
      <c r="E71" s="120">
        <v>64.930000000000007</v>
      </c>
      <c r="F71" s="120">
        <v>63.76</v>
      </c>
      <c r="G71" s="120">
        <v>65.479900000000001</v>
      </c>
      <c r="H71" s="121" t="s">
        <v>76</v>
      </c>
      <c r="I71" s="122">
        <v>535268</v>
      </c>
      <c r="J71" s="120">
        <v>34679241.496299997</v>
      </c>
      <c r="K71" s="120">
        <v>65.145499999999998</v>
      </c>
      <c r="L71" s="120">
        <v>0.23</v>
      </c>
      <c r="M71" s="120">
        <v>1.7199</v>
      </c>
      <c r="N71" s="119">
        <v>0.70919310000000002</v>
      </c>
      <c r="O71" s="126">
        <v>0.68731969999999998</v>
      </c>
    </row>
    <row r="72" spans="1:15" x14ac:dyDescent="0.15">
      <c r="A72" s="125">
        <v>43098</v>
      </c>
      <c r="B72" s="120">
        <v>64.989999999999995</v>
      </c>
      <c r="C72" s="124">
        <v>-1.65</v>
      </c>
      <c r="D72" s="123">
        <v>-2.4759900000000001E-2</v>
      </c>
      <c r="E72" s="120">
        <v>66.260000000000005</v>
      </c>
      <c r="F72" s="120">
        <v>64.55</v>
      </c>
      <c r="G72" s="120">
        <v>66.674999999999997</v>
      </c>
      <c r="H72" s="121" t="s">
        <v>76</v>
      </c>
      <c r="I72" s="122">
        <v>313170</v>
      </c>
      <c r="J72" s="120">
        <v>20552857.066799998</v>
      </c>
      <c r="K72" s="120">
        <v>65.010400000000004</v>
      </c>
      <c r="L72" s="120">
        <v>-1.27</v>
      </c>
      <c r="M72" s="120">
        <v>2.125</v>
      </c>
      <c r="N72" s="119">
        <v>-0.39411230000000003</v>
      </c>
      <c r="O72" s="126">
        <v>-0.41633219999999999</v>
      </c>
    </row>
    <row r="73" spans="1:15" x14ac:dyDescent="0.15">
      <c r="A73" s="125">
        <v>43091</v>
      </c>
      <c r="B73" s="120">
        <v>66.64</v>
      </c>
      <c r="C73" s="124">
        <v>-1.56</v>
      </c>
      <c r="D73" s="123">
        <v>-2.2873899999999999E-2</v>
      </c>
      <c r="E73" s="120">
        <v>68.709999999999994</v>
      </c>
      <c r="F73" s="120">
        <v>66.599999999999994</v>
      </c>
      <c r="G73" s="120">
        <v>69.45</v>
      </c>
      <c r="H73" s="121" t="s">
        <v>76</v>
      </c>
      <c r="I73" s="122">
        <v>516878</v>
      </c>
      <c r="J73" s="120">
        <v>35213278.303499997</v>
      </c>
      <c r="K73" s="120">
        <v>66.847700000000003</v>
      </c>
      <c r="L73" s="120">
        <v>-2.0699999999999998</v>
      </c>
      <c r="M73" s="120">
        <v>2.85</v>
      </c>
      <c r="N73" s="119">
        <v>-8.0971799999999997E-2</v>
      </c>
      <c r="O73" s="126">
        <v>-7.2829500000000005E-2</v>
      </c>
    </row>
    <row r="74" spans="1:15" x14ac:dyDescent="0.15">
      <c r="A74" s="125">
        <v>43084</v>
      </c>
      <c r="B74" s="120">
        <v>68.2</v>
      </c>
      <c r="C74" s="124">
        <v>1.4</v>
      </c>
      <c r="D74" s="123">
        <v>2.09581E-2</v>
      </c>
      <c r="E74" s="120">
        <v>66.83</v>
      </c>
      <c r="F74" s="120">
        <v>66.514200000000002</v>
      </c>
      <c r="G74" s="120">
        <v>68.25</v>
      </c>
      <c r="H74" s="121" t="s">
        <v>76</v>
      </c>
      <c r="I74" s="122">
        <v>562418</v>
      </c>
      <c r="J74" s="120">
        <v>37979290.340999998</v>
      </c>
      <c r="K74" s="120">
        <v>67.902000000000001</v>
      </c>
      <c r="L74" s="120">
        <v>1.37</v>
      </c>
      <c r="M74" s="120">
        <v>1.7358</v>
      </c>
      <c r="N74" s="119">
        <v>2.99583E-2</v>
      </c>
      <c r="O74" s="126">
        <v>4.0402E-2</v>
      </c>
    </row>
    <row r="75" spans="1:15" x14ac:dyDescent="0.15">
      <c r="A75" s="125">
        <v>43077</v>
      </c>
      <c r="B75" s="120">
        <v>66.8</v>
      </c>
      <c r="C75" s="124">
        <v>0.52</v>
      </c>
      <c r="D75" s="123">
        <v>7.8455E-3</v>
      </c>
      <c r="E75" s="120">
        <v>66.73</v>
      </c>
      <c r="F75" s="120">
        <v>65.13</v>
      </c>
      <c r="G75" s="120">
        <v>67.6524</v>
      </c>
      <c r="H75" s="121" t="s">
        <v>76</v>
      </c>
      <c r="I75" s="122">
        <v>546059</v>
      </c>
      <c r="J75" s="120">
        <v>36504437.917000003</v>
      </c>
      <c r="K75" s="120">
        <v>66.650099999999995</v>
      </c>
      <c r="L75" s="120">
        <v>7.0000000000000007E-2</v>
      </c>
      <c r="M75" s="120">
        <v>2.5224000000000002</v>
      </c>
      <c r="N75" s="119">
        <v>0.2310826</v>
      </c>
      <c r="O75" s="126">
        <v>0.22622999999999999</v>
      </c>
    </row>
    <row r="76" spans="1:15" x14ac:dyDescent="0.15">
      <c r="A76" s="125">
        <v>43070</v>
      </c>
      <c r="B76" s="120">
        <v>66.28</v>
      </c>
      <c r="C76" s="124">
        <v>-0.74</v>
      </c>
      <c r="D76" s="123">
        <v>-1.1041499999999999E-2</v>
      </c>
      <c r="E76" s="120">
        <v>67.37</v>
      </c>
      <c r="F76" s="120">
        <v>66.11</v>
      </c>
      <c r="G76" s="120">
        <v>67.958600000000004</v>
      </c>
      <c r="H76" s="121" t="s">
        <v>76</v>
      </c>
      <c r="I76" s="122">
        <v>443560</v>
      </c>
      <c r="J76" s="120">
        <v>29769649.952</v>
      </c>
      <c r="K76" s="120">
        <v>66.786100000000005</v>
      </c>
      <c r="L76" s="120">
        <v>-1.0900000000000001</v>
      </c>
      <c r="M76" s="120">
        <v>1.8486</v>
      </c>
      <c r="N76" s="119">
        <v>1.0649234000000001</v>
      </c>
      <c r="O76" s="126">
        <v>1.0658947999999999</v>
      </c>
    </row>
    <row r="77" spans="1:15" x14ac:dyDescent="0.15">
      <c r="A77" s="125">
        <v>43063</v>
      </c>
      <c r="B77" s="120">
        <v>67.02</v>
      </c>
      <c r="C77" s="124">
        <v>-0.14000000000000001</v>
      </c>
      <c r="D77" s="123">
        <v>-2.0845999999999998E-3</v>
      </c>
      <c r="E77" s="120">
        <v>67.099999999999994</v>
      </c>
      <c r="F77" s="120">
        <v>66.41</v>
      </c>
      <c r="G77" s="120">
        <v>67.489999999999995</v>
      </c>
      <c r="H77" s="121" t="s">
        <v>76</v>
      </c>
      <c r="I77" s="122">
        <v>214807</v>
      </c>
      <c r="J77" s="120">
        <v>14410051.4142</v>
      </c>
      <c r="K77" s="120">
        <v>66.975800000000007</v>
      </c>
      <c r="L77" s="120">
        <v>-0.08</v>
      </c>
      <c r="M77" s="120">
        <v>1.08</v>
      </c>
      <c r="N77" s="119">
        <v>-0.47418500000000002</v>
      </c>
      <c r="O77" s="126">
        <v>-0.47353319999999999</v>
      </c>
    </row>
    <row r="78" spans="1:15" x14ac:dyDescent="0.15">
      <c r="A78" s="125">
        <v>43056</v>
      </c>
      <c r="B78" s="120">
        <v>67.16</v>
      </c>
      <c r="C78" s="124">
        <v>-0.34</v>
      </c>
      <c r="D78" s="123">
        <v>-5.0369999999999998E-3</v>
      </c>
      <c r="E78" s="120">
        <v>67.2</v>
      </c>
      <c r="F78" s="120">
        <v>66.12</v>
      </c>
      <c r="G78" s="120">
        <v>67.94</v>
      </c>
      <c r="H78" s="121" t="s">
        <v>76</v>
      </c>
      <c r="I78" s="122">
        <v>408522</v>
      </c>
      <c r="J78" s="120">
        <v>27371245.232900001</v>
      </c>
      <c r="K78" s="120">
        <v>67.378299999999996</v>
      </c>
      <c r="L78" s="120">
        <v>-0.04</v>
      </c>
      <c r="M78" s="120">
        <v>1.82</v>
      </c>
      <c r="N78" s="119">
        <v>-0.14554449999999999</v>
      </c>
      <c r="O78" s="126">
        <v>-0.1378712</v>
      </c>
    </row>
    <row r="79" spans="1:15" x14ac:dyDescent="0.15">
      <c r="A79" s="125">
        <v>43049</v>
      </c>
      <c r="B79" s="120">
        <v>67.5</v>
      </c>
      <c r="C79" s="124">
        <v>1.57</v>
      </c>
      <c r="D79" s="123">
        <v>2.38131E-2</v>
      </c>
      <c r="E79" s="120">
        <v>65.97</v>
      </c>
      <c r="F79" s="120">
        <v>65.180000000000007</v>
      </c>
      <c r="G79" s="120">
        <v>67.719899999999996</v>
      </c>
      <c r="H79" s="121" t="s">
        <v>76</v>
      </c>
      <c r="I79" s="122">
        <v>478108</v>
      </c>
      <c r="J79" s="120">
        <v>31748440.5075</v>
      </c>
      <c r="K79" s="120">
        <v>67.3994</v>
      </c>
      <c r="L79" s="120">
        <v>1.53</v>
      </c>
      <c r="M79" s="120">
        <v>2.5398999999999998</v>
      </c>
      <c r="N79" s="119">
        <v>-0.25987759999999999</v>
      </c>
      <c r="O79" s="126">
        <v>-0.23244909999999999</v>
      </c>
    </row>
    <row r="80" spans="1:15" x14ac:dyDescent="0.15">
      <c r="A80" s="125">
        <v>43042</v>
      </c>
      <c r="B80" s="120">
        <v>65.930000000000007</v>
      </c>
      <c r="C80" s="124">
        <v>4.24</v>
      </c>
      <c r="D80" s="123">
        <v>6.8730799999999995E-2</v>
      </c>
      <c r="E80" s="120">
        <v>61.65</v>
      </c>
      <c r="F80" s="120">
        <v>61.314999999999998</v>
      </c>
      <c r="G80" s="120">
        <v>66.25</v>
      </c>
      <c r="H80" s="121" t="s">
        <v>76</v>
      </c>
      <c r="I80" s="122">
        <v>645985</v>
      </c>
      <c r="J80" s="120">
        <v>41363303.761600003</v>
      </c>
      <c r="K80" s="120">
        <v>65.467799999999997</v>
      </c>
      <c r="L80" s="120">
        <v>4.28</v>
      </c>
      <c r="M80" s="120">
        <v>4.9349999999999996</v>
      </c>
      <c r="N80" s="119">
        <v>-0.19670689999999999</v>
      </c>
      <c r="O80" s="126">
        <v>-0.1727389</v>
      </c>
    </row>
    <row r="81" spans="1:15" x14ac:dyDescent="0.15">
      <c r="A81" s="125">
        <v>43035</v>
      </c>
      <c r="B81" s="120">
        <v>61.69</v>
      </c>
      <c r="C81" s="124">
        <v>-1.84</v>
      </c>
      <c r="D81" s="123">
        <v>-2.8962700000000001E-2</v>
      </c>
      <c r="E81" s="120">
        <v>63.39</v>
      </c>
      <c r="F81" s="120">
        <v>59.66</v>
      </c>
      <c r="G81" s="120">
        <v>63.63</v>
      </c>
      <c r="H81" s="121" t="s">
        <v>76</v>
      </c>
      <c r="I81" s="122">
        <v>804171</v>
      </c>
      <c r="J81" s="120">
        <v>50000302.282899998</v>
      </c>
      <c r="K81" s="120">
        <v>61.962299999999999</v>
      </c>
      <c r="L81" s="120">
        <v>-1.7</v>
      </c>
      <c r="M81" s="120">
        <v>3.97</v>
      </c>
      <c r="N81" s="119">
        <v>0.58586709999999997</v>
      </c>
      <c r="O81" s="126">
        <v>0.55293130000000001</v>
      </c>
    </row>
    <row r="82" spans="1:15" x14ac:dyDescent="0.15">
      <c r="A82" s="125">
        <v>43028</v>
      </c>
      <c r="B82" s="120">
        <v>63.53</v>
      </c>
      <c r="C82" s="124">
        <v>0.21</v>
      </c>
      <c r="D82" s="123">
        <v>3.3165E-3</v>
      </c>
      <c r="E82" s="120">
        <v>63.4</v>
      </c>
      <c r="F82" s="120">
        <v>62.81</v>
      </c>
      <c r="G82" s="120">
        <v>64.14</v>
      </c>
      <c r="H82" s="121" t="s">
        <v>76</v>
      </c>
      <c r="I82" s="122">
        <v>507086</v>
      </c>
      <c r="J82" s="120">
        <v>32197368.4078</v>
      </c>
      <c r="K82" s="120">
        <v>63.677199999999999</v>
      </c>
      <c r="L82" s="120">
        <v>0.13</v>
      </c>
      <c r="M82" s="120">
        <v>1.33</v>
      </c>
      <c r="N82" s="119">
        <v>-0.64273309999999995</v>
      </c>
      <c r="O82" s="126">
        <v>-0.63981060000000001</v>
      </c>
    </row>
    <row r="83" spans="1:15" x14ac:dyDescent="0.15">
      <c r="A83" s="125">
        <v>43021</v>
      </c>
      <c r="B83" s="120">
        <v>63.32</v>
      </c>
      <c r="C83" s="124">
        <v>0.4</v>
      </c>
      <c r="D83" s="123">
        <v>6.3572999999999998E-3</v>
      </c>
      <c r="E83" s="120">
        <v>62.92</v>
      </c>
      <c r="F83" s="120">
        <v>62.23</v>
      </c>
      <c r="G83" s="120">
        <v>64</v>
      </c>
      <c r="H83" s="121" t="s">
        <v>76</v>
      </c>
      <c r="I83" s="122">
        <v>1419348</v>
      </c>
      <c r="J83" s="120">
        <v>89390095.993599996</v>
      </c>
      <c r="K83" s="120">
        <v>62.778500000000001</v>
      </c>
      <c r="L83" s="120">
        <v>0.4</v>
      </c>
      <c r="M83" s="120">
        <v>1.77</v>
      </c>
      <c r="N83" s="119">
        <v>2.4773622999999998</v>
      </c>
      <c r="O83" s="126">
        <v>2.4422442000000002</v>
      </c>
    </row>
    <row r="84" spans="1:15" x14ac:dyDescent="0.15">
      <c r="A84" s="125">
        <v>43014</v>
      </c>
      <c r="B84" s="120">
        <v>62.92</v>
      </c>
      <c r="C84" s="124">
        <v>-1.2</v>
      </c>
      <c r="D84" s="123">
        <v>-1.87149E-2</v>
      </c>
      <c r="E84" s="120">
        <v>64.099999999999994</v>
      </c>
      <c r="F84" s="120">
        <v>62.75</v>
      </c>
      <c r="G84" s="120">
        <v>64.569999999999993</v>
      </c>
      <c r="H84" s="121" t="s">
        <v>76</v>
      </c>
      <c r="I84" s="122">
        <v>408168</v>
      </c>
      <c r="J84" s="120">
        <v>25968551.609200001</v>
      </c>
      <c r="K84" s="120">
        <v>63.009900000000002</v>
      </c>
      <c r="L84" s="120">
        <v>-1.18</v>
      </c>
      <c r="M84" s="120">
        <v>1.82</v>
      </c>
      <c r="N84" s="119">
        <v>0.2178194</v>
      </c>
      <c r="O84" s="126">
        <v>0.2073274</v>
      </c>
    </row>
    <row r="85" spans="1:15" x14ac:dyDescent="0.15">
      <c r="A85" s="125">
        <v>43007</v>
      </c>
      <c r="B85" s="120">
        <v>64.12</v>
      </c>
      <c r="C85" s="124">
        <v>-0.12</v>
      </c>
      <c r="D85" s="123">
        <v>-1.8680000000000001E-3</v>
      </c>
      <c r="E85" s="120">
        <v>64.239999999999995</v>
      </c>
      <c r="F85" s="120">
        <v>63.37</v>
      </c>
      <c r="G85" s="120">
        <v>64.87</v>
      </c>
      <c r="H85" s="121" t="s">
        <v>76</v>
      </c>
      <c r="I85" s="122">
        <v>335163</v>
      </c>
      <c r="J85" s="120">
        <v>21509122.1855</v>
      </c>
      <c r="K85" s="120">
        <v>64.281300000000002</v>
      </c>
      <c r="L85" s="120">
        <v>-0.12</v>
      </c>
      <c r="M85" s="120">
        <v>1.5</v>
      </c>
      <c r="N85" s="119">
        <v>-0.32508730000000002</v>
      </c>
      <c r="O85" s="126">
        <v>-0.32823239999999998</v>
      </c>
    </row>
    <row r="86" spans="1:15" x14ac:dyDescent="0.15">
      <c r="A86" s="125">
        <v>43000</v>
      </c>
      <c r="B86" s="120">
        <v>64.239999999999995</v>
      </c>
      <c r="C86" s="124">
        <v>-0.38</v>
      </c>
      <c r="D86" s="123">
        <v>-5.8805000000000003E-3</v>
      </c>
      <c r="E86" s="120">
        <v>64.790000000000006</v>
      </c>
      <c r="F86" s="120">
        <v>63</v>
      </c>
      <c r="G86" s="120">
        <v>65.69</v>
      </c>
      <c r="H86" s="121" t="s">
        <v>76</v>
      </c>
      <c r="I86" s="122">
        <v>496602</v>
      </c>
      <c r="J86" s="120">
        <v>32018696.556600001</v>
      </c>
      <c r="K86" s="120">
        <v>64.365499999999997</v>
      </c>
      <c r="L86" s="120">
        <v>-0.55000000000000004</v>
      </c>
      <c r="M86" s="120">
        <v>2.69</v>
      </c>
      <c r="N86" s="119">
        <v>3.9157600000000001E-2</v>
      </c>
      <c r="O86" s="126">
        <v>3.3012E-2</v>
      </c>
    </row>
    <row r="87" spans="1:15" x14ac:dyDescent="0.15">
      <c r="A87" s="125">
        <v>42993</v>
      </c>
      <c r="B87" s="120">
        <v>64.62</v>
      </c>
      <c r="C87" s="124">
        <v>1.3</v>
      </c>
      <c r="D87" s="123">
        <v>2.05306E-2</v>
      </c>
      <c r="E87" s="120">
        <v>63.71</v>
      </c>
      <c r="F87" s="120">
        <v>63.57</v>
      </c>
      <c r="G87" s="120">
        <v>65.569999999999993</v>
      </c>
      <c r="H87" s="121" t="s">
        <v>76</v>
      </c>
      <c r="I87" s="122">
        <v>477889</v>
      </c>
      <c r="J87" s="120">
        <v>30995473.215700001</v>
      </c>
      <c r="K87" s="120">
        <v>64.883300000000006</v>
      </c>
      <c r="L87" s="120">
        <v>0.91</v>
      </c>
      <c r="M87" s="120">
        <v>2</v>
      </c>
      <c r="N87" s="119">
        <v>-3.6024399999999998E-2</v>
      </c>
      <c r="O87" s="126">
        <v>-2.65793E-2</v>
      </c>
    </row>
    <row r="88" spans="1:15" x14ac:dyDescent="0.15">
      <c r="A88" s="125">
        <v>42986</v>
      </c>
      <c r="B88" s="120">
        <v>63.32</v>
      </c>
      <c r="C88" s="124">
        <v>-3.48</v>
      </c>
      <c r="D88" s="123">
        <v>-5.2095799999999998E-2</v>
      </c>
      <c r="E88" s="120">
        <v>66.760000000000005</v>
      </c>
      <c r="F88" s="120">
        <v>62.62</v>
      </c>
      <c r="G88" s="120">
        <v>66.8</v>
      </c>
      <c r="H88" s="121" t="s">
        <v>76</v>
      </c>
      <c r="I88" s="122">
        <v>495748</v>
      </c>
      <c r="J88" s="120">
        <v>31841806.513799999</v>
      </c>
      <c r="K88" s="120">
        <v>63.320999999999998</v>
      </c>
      <c r="L88" s="120">
        <v>-3.44</v>
      </c>
      <c r="M88" s="120">
        <v>4.18</v>
      </c>
      <c r="N88" s="119">
        <v>-0.16953599999999999</v>
      </c>
      <c r="O88" s="126">
        <v>-0.21643599999999999</v>
      </c>
    </row>
    <row r="89" spans="1:15" x14ac:dyDescent="0.15">
      <c r="A89" s="125">
        <v>42979</v>
      </c>
      <c r="B89" s="120">
        <v>66.8</v>
      </c>
      <c r="C89" s="124">
        <v>-1.01</v>
      </c>
      <c r="D89" s="123">
        <v>-1.4894599999999999E-2</v>
      </c>
      <c r="E89" s="120">
        <v>67.86</v>
      </c>
      <c r="F89" s="120">
        <v>66.650000000000006</v>
      </c>
      <c r="G89" s="120">
        <v>69.599999999999994</v>
      </c>
      <c r="H89" s="121" t="s">
        <v>76</v>
      </c>
      <c r="I89" s="122">
        <v>596953</v>
      </c>
      <c r="J89" s="120">
        <v>40637149.500799999</v>
      </c>
      <c r="K89" s="120">
        <v>67.655600000000007</v>
      </c>
      <c r="L89" s="120">
        <v>-1.06</v>
      </c>
      <c r="M89" s="120">
        <v>2.95</v>
      </c>
      <c r="N89" s="119">
        <v>1.74722E-2</v>
      </c>
      <c r="O89" s="126">
        <v>3.9483600000000001E-2</v>
      </c>
    </row>
    <row r="90" spans="1:15" x14ac:dyDescent="0.15">
      <c r="A90" s="125">
        <v>42972</v>
      </c>
      <c r="B90" s="120">
        <v>67.81</v>
      </c>
      <c r="C90" s="124">
        <v>1.41</v>
      </c>
      <c r="D90" s="123">
        <v>2.1234900000000001E-2</v>
      </c>
      <c r="E90" s="120">
        <v>66.37</v>
      </c>
      <c r="F90" s="120">
        <v>66</v>
      </c>
      <c r="G90" s="120">
        <v>67.912499999999994</v>
      </c>
      <c r="H90" s="121" t="s">
        <v>76</v>
      </c>
      <c r="I90" s="122">
        <v>586702</v>
      </c>
      <c r="J90" s="120">
        <v>39093593.538000003</v>
      </c>
      <c r="K90" s="120">
        <v>67.647000000000006</v>
      </c>
      <c r="L90" s="120">
        <v>1.44</v>
      </c>
      <c r="M90" s="120">
        <v>1.9125000000000001</v>
      </c>
      <c r="N90" s="119">
        <v>-8.6511999999999995E-3</v>
      </c>
      <c r="O90" s="126">
        <v>-3.3316999999999999E-3</v>
      </c>
    </row>
    <row r="91" spans="1:15" x14ac:dyDescent="0.15">
      <c r="A91" s="125">
        <v>42965</v>
      </c>
      <c r="B91" s="120">
        <v>66.400000000000006</v>
      </c>
      <c r="C91" s="124">
        <v>2.02</v>
      </c>
      <c r="D91" s="123">
        <v>3.13762E-2</v>
      </c>
      <c r="E91" s="120">
        <v>64.5</v>
      </c>
      <c r="F91" s="120">
        <v>64.349999999999994</v>
      </c>
      <c r="G91" s="120">
        <v>67.930000000000007</v>
      </c>
      <c r="H91" s="121" t="s">
        <v>76</v>
      </c>
      <c r="I91" s="122">
        <v>591822</v>
      </c>
      <c r="J91" s="120">
        <v>39224278.899599999</v>
      </c>
      <c r="K91" s="120">
        <v>66.450400000000002</v>
      </c>
      <c r="L91" s="120">
        <v>1.9</v>
      </c>
      <c r="M91" s="120">
        <v>3.58</v>
      </c>
      <c r="N91" s="119">
        <v>-0.20602899999999999</v>
      </c>
      <c r="O91" s="126">
        <v>-0.19480900000000001</v>
      </c>
    </row>
    <row r="92" spans="1:15" x14ac:dyDescent="0.15">
      <c r="A92" s="125">
        <v>42958</v>
      </c>
      <c r="B92" s="120">
        <v>64.38</v>
      </c>
      <c r="C92" s="124">
        <v>-2.08</v>
      </c>
      <c r="D92" s="123">
        <v>-3.1296999999999998E-2</v>
      </c>
      <c r="E92" s="120">
        <v>66.62</v>
      </c>
      <c r="F92" s="120">
        <v>63.19</v>
      </c>
      <c r="G92" s="120">
        <v>67.040000000000006</v>
      </c>
      <c r="H92" s="121" t="s">
        <v>76</v>
      </c>
      <c r="I92" s="122">
        <v>745395</v>
      </c>
      <c r="J92" s="120">
        <v>48714251.419600002</v>
      </c>
      <c r="K92" s="120">
        <v>64.210499999999996</v>
      </c>
      <c r="L92" s="120">
        <v>-2.2400000000000002</v>
      </c>
      <c r="M92" s="120">
        <v>3.85</v>
      </c>
      <c r="N92" s="119">
        <v>-0.59548449999999997</v>
      </c>
      <c r="O92" s="126">
        <v>-0.60213260000000002</v>
      </c>
    </row>
    <row r="93" spans="1:15" x14ac:dyDescent="0.15">
      <c r="A93" s="125">
        <v>42951</v>
      </c>
      <c r="B93" s="120">
        <v>66.459999999999994</v>
      </c>
      <c r="C93" s="124">
        <v>-2.96</v>
      </c>
      <c r="D93" s="123">
        <v>-4.2639000000000003E-2</v>
      </c>
      <c r="E93" s="120">
        <v>69.55</v>
      </c>
      <c r="F93" s="120">
        <v>64.150000000000006</v>
      </c>
      <c r="G93" s="120">
        <v>69.849999999999994</v>
      </c>
      <c r="H93" s="121" t="s">
        <v>76</v>
      </c>
      <c r="I93" s="122">
        <v>1842686</v>
      </c>
      <c r="J93" s="120">
        <v>122438422.9078</v>
      </c>
      <c r="K93" s="120">
        <v>65.729900000000001</v>
      </c>
      <c r="L93" s="120">
        <v>-3.09</v>
      </c>
      <c r="M93" s="120">
        <v>5.7</v>
      </c>
      <c r="N93" s="119">
        <v>4.0153943999999999</v>
      </c>
      <c r="O93" s="126">
        <v>3.8026890999999998</v>
      </c>
    </row>
    <row r="94" spans="1:15" x14ac:dyDescent="0.15">
      <c r="A94" s="125">
        <v>42944</v>
      </c>
      <c r="B94" s="120">
        <v>69.42</v>
      </c>
      <c r="C94" s="124">
        <v>0.24</v>
      </c>
      <c r="D94" s="123">
        <v>3.4692E-3</v>
      </c>
      <c r="E94" s="120">
        <v>69.489999999999995</v>
      </c>
      <c r="F94" s="120">
        <v>68.760000000000005</v>
      </c>
      <c r="G94" s="120">
        <v>70.25</v>
      </c>
      <c r="H94" s="121" t="s">
        <v>76</v>
      </c>
      <c r="I94" s="122">
        <v>367406</v>
      </c>
      <c r="J94" s="120">
        <v>25493722.334399998</v>
      </c>
      <c r="K94" s="120">
        <v>69.313800000000001</v>
      </c>
      <c r="L94" s="120">
        <v>-7.0000000000000007E-2</v>
      </c>
      <c r="M94" s="120">
        <v>1.49</v>
      </c>
      <c r="N94" s="119">
        <v>-0.67660169999999997</v>
      </c>
      <c r="O94" s="126">
        <v>-0.67977929999999998</v>
      </c>
    </row>
    <row r="95" spans="1:15" x14ac:dyDescent="0.15">
      <c r="A95" s="125">
        <v>42937</v>
      </c>
      <c r="B95" s="120">
        <v>69.180000000000007</v>
      </c>
      <c r="C95" s="124">
        <v>-1.69</v>
      </c>
      <c r="D95" s="123">
        <v>-2.38465E-2</v>
      </c>
      <c r="E95" s="120">
        <v>71.11</v>
      </c>
      <c r="F95" s="120">
        <v>68.849999999999994</v>
      </c>
      <c r="G95" s="120">
        <v>71.12</v>
      </c>
      <c r="H95" s="121" t="s">
        <v>76</v>
      </c>
      <c r="I95" s="122">
        <v>1136079</v>
      </c>
      <c r="J95" s="120">
        <v>79612973.306400001</v>
      </c>
      <c r="K95" s="120">
        <v>69.116600000000005</v>
      </c>
      <c r="L95" s="120">
        <v>-1.93</v>
      </c>
      <c r="M95" s="120">
        <v>2.27</v>
      </c>
      <c r="N95" s="119">
        <v>-0.16472210000000001</v>
      </c>
      <c r="O95" s="126">
        <v>-0.16313649999999999</v>
      </c>
    </row>
    <row r="96" spans="1:15" x14ac:dyDescent="0.15">
      <c r="A96" s="125">
        <v>42930</v>
      </c>
      <c r="B96" s="120">
        <v>70.87</v>
      </c>
      <c r="C96" s="124">
        <v>0.97</v>
      </c>
      <c r="D96" s="123">
        <v>1.3877E-2</v>
      </c>
      <c r="E96" s="120">
        <v>69.62</v>
      </c>
      <c r="F96" s="120">
        <v>68.260000000000005</v>
      </c>
      <c r="G96" s="120">
        <v>71.849999999999994</v>
      </c>
      <c r="H96" s="121" t="s">
        <v>76</v>
      </c>
      <c r="I96" s="122">
        <v>1360121</v>
      </c>
      <c r="J96" s="120">
        <v>95132562.299999997</v>
      </c>
      <c r="K96" s="120">
        <v>70.740700000000004</v>
      </c>
      <c r="L96" s="120">
        <v>1.25</v>
      </c>
      <c r="M96" s="120">
        <v>3.59</v>
      </c>
      <c r="N96" s="119">
        <v>0.8573733</v>
      </c>
      <c r="O96" s="126">
        <v>0.84311630000000004</v>
      </c>
    </row>
    <row r="97" spans="1:15" x14ac:dyDescent="0.15">
      <c r="A97" s="125">
        <v>42923</v>
      </c>
      <c r="B97" s="120">
        <v>69.900000000000006</v>
      </c>
      <c r="C97" s="124">
        <v>-2.2000000000000002</v>
      </c>
      <c r="D97" s="123">
        <v>-3.0513200000000001E-2</v>
      </c>
      <c r="E97" s="120">
        <v>72.209999999999994</v>
      </c>
      <c r="F97" s="120">
        <v>69.290999999999997</v>
      </c>
      <c r="G97" s="120">
        <v>72.209999999999994</v>
      </c>
      <c r="H97" s="121" t="s">
        <v>76</v>
      </c>
      <c r="I97" s="122">
        <v>732282</v>
      </c>
      <c r="J97" s="120">
        <v>51615061.055299997</v>
      </c>
      <c r="K97" s="120">
        <v>69.957899999999995</v>
      </c>
      <c r="L97" s="120">
        <v>-2.31</v>
      </c>
      <c r="M97" s="120">
        <v>2.919</v>
      </c>
      <c r="N97" s="119">
        <v>0.2155511</v>
      </c>
      <c r="O97" s="126">
        <v>0.21023259999999999</v>
      </c>
    </row>
    <row r="98" spans="1:15" x14ac:dyDescent="0.15">
      <c r="A98" s="125">
        <v>42916</v>
      </c>
      <c r="B98" s="120">
        <v>72.099999999999994</v>
      </c>
      <c r="C98" s="124">
        <v>1.3</v>
      </c>
      <c r="D98" s="123">
        <v>1.8361599999999999E-2</v>
      </c>
      <c r="E98" s="120">
        <v>70.8</v>
      </c>
      <c r="F98" s="120">
        <v>70.069999999999993</v>
      </c>
      <c r="G98" s="120">
        <v>72.12</v>
      </c>
      <c r="H98" s="121" t="s">
        <v>76</v>
      </c>
      <c r="I98" s="122">
        <v>602428</v>
      </c>
      <c r="J98" s="120">
        <v>42648875.748800002</v>
      </c>
      <c r="K98" s="120">
        <v>71.698999999999998</v>
      </c>
      <c r="L98" s="120">
        <v>1.3</v>
      </c>
      <c r="M98" s="120">
        <v>2.0499999999999998</v>
      </c>
      <c r="N98" s="119">
        <v>-4.0345399999999997E-2</v>
      </c>
      <c r="O98" s="126">
        <v>-4.7117100000000002E-2</v>
      </c>
    </row>
    <row r="99" spans="1:15" x14ac:dyDescent="0.15">
      <c r="A99" s="125">
        <v>42909</v>
      </c>
      <c r="B99" s="120">
        <v>70.8</v>
      </c>
      <c r="C99" s="124">
        <v>0.12</v>
      </c>
      <c r="D99" s="123">
        <v>1.6978E-3</v>
      </c>
      <c r="E99" s="120">
        <v>71.7</v>
      </c>
      <c r="F99" s="120">
        <v>70.5</v>
      </c>
      <c r="G99" s="120">
        <v>72.37</v>
      </c>
      <c r="H99" s="121" t="s">
        <v>76</v>
      </c>
      <c r="I99" s="122">
        <v>627755</v>
      </c>
      <c r="J99" s="120">
        <v>44757730.734999999</v>
      </c>
      <c r="K99" s="120">
        <v>70.837699999999998</v>
      </c>
      <c r="L99" s="120">
        <v>-0.9</v>
      </c>
      <c r="M99" s="120">
        <v>1.87</v>
      </c>
      <c r="N99" s="119">
        <v>0.2438526</v>
      </c>
      <c r="O99" s="126">
        <v>0.24622179999999999</v>
      </c>
    </row>
    <row r="100" spans="1:15" x14ac:dyDescent="0.15">
      <c r="A100" s="125">
        <v>42902</v>
      </c>
      <c r="B100" s="120">
        <v>70.680000000000007</v>
      </c>
      <c r="C100" s="124">
        <v>0.57999999999999996</v>
      </c>
      <c r="D100" s="123">
        <v>8.2739000000000007E-3</v>
      </c>
      <c r="E100" s="120">
        <v>70.3</v>
      </c>
      <c r="F100" s="120">
        <v>70.05</v>
      </c>
      <c r="G100" s="120">
        <v>72.48</v>
      </c>
      <c r="H100" s="121" t="s">
        <v>76</v>
      </c>
      <c r="I100" s="122">
        <v>504686</v>
      </c>
      <c r="J100" s="120">
        <v>35914738.766500004</v>
      </c>
      <c r="K100" s="120">
        <v>70.811800000000005</v>
      </c>
      <c r="L100" s="120">
        <v>0.38</v>
      </c>
      <c r="M100" s="120">
        <v>2.4300000000000002</v>
      </c>
      <c r="N100" s="119">
        <v>0.18634919999999999</v>
      </c>
      <c r="O100" s="126">
        <v>0.1967063</v>
      </c>
    </row>
    <row r="101" spans="1:15" x14ac:dyDescent="0.15">
      <c r="A101" s="125">
        <v>42895</v>
      </c>
      <c r="B101" s="120">
        <v>70.099999999999994</v>
      </c>
      <c r="C101" s="124">
        <v>-0.94</v>
      </c>
      <c r="D101" s="123">
        <v>-1.3232000000000001E-2</v>
      </c>
      <c r="E101" s="120">
        <v>70.8</v>
      </c>
      <c r="F101" s="120">
        <v>70.099999999999994</v>
      </c>
      <c r="G101" s="120">
        <v>70.97</v>
      </c>
      <c r="H101" s="121" t="s">
        <v>76</v>
      </c>
      <c r="I101" s="122">
        <v>425411</v>
      </c>
      <c r="J101" s="120">
        <v>30011323.0167</v>
      </c>
      <c r="K101" s="120">
        <v>70.379599999999996</v>
      </c>
      <c r="L101" s="120">
        <v>-0.7</v>
      </c>
      <c r="M101" s="120">
        <v>0.87</v>
      </c>
      <c r="N101" s="119">
        <v>-5.1776500000000003E-2</v>
      </c>
      <c r="O101" s="126">
        <v>-5.5674899999999999E-2</v>
      </c>
    </row>
    <row r="102" spans="1:15" x14ac:dyDescent="0.15">
      <c r="A102" s="125">
        <v>42888</v>
      </c>
      <c r="B102" s="120">
        <v>71.040000000000006</v>
      </c>
      <c r="C102" s="124">
        <v>0.28000000000000003</v>
      </c>
      <c r="D102" s="123">
        <v>3.9569999999999996E-3</v>
      </c>
      <c r="E102" s="120">
        <v>70.760000000000005</v>
      </c>
      <c r="F102" s="120">
        <v>70.33</v>
      </c>
      <c r="G102" s="120">
        <v>71.280299999999997</v>
      </c>
      <c r="H102" s="121" t="s">
        <v>76</v>
      </c>
      <c r="I102" s="122">
        <v>448640</v>
      </c>
      <c r="J102" s="120">
        <v>31780710.028499998</v>
      </c>
      <c r="K102" s="120">
        <v>70.973200000000006</v>
      </c>
      <c r="L102" s="120">
        <v>0.28000000000000003</v>
      </c>
      <c r="M102" s="120">
        <v>0.95030000000000003</v>
      </c>
      <c r="N102" s="119">
        <v>2.1924099999999998E-2</v>
      </c>
      <c r="O102" s="126">
        <v>2.1401E-2</v>
      </c>
    </row>
    <row r="103" spans="1:15" x14ac:dyDescent="0.15">
      <c r="A103" s="125">
        <v>42881</v>
      </c>
      <c r="B103" s="120">
        <v>70.760000000000005</v>
      </c>
      <c r="C103" s="124">
        <v>0.22</v>
      </c>
      <c r="D103" s="123">
        <v>3.1188000000000001E-3</v>
      </c>
      <c r="E103" s="120">
        <v>70.87</v>
      </c>
      <c r="F103" s="120">
        <v>70.09</v>
      </c>
      <c r="G103" s="120">
        <v>71.861400000000003</v>
      </c>
      <c r="H103" s="121" t="s">
        <v>76</v>
      </c>
      <c r="I103" s="122">
        <v>439015</v>
      </c>
      <c r="J103" s="120">
        <v>31114821.554200001</v>
      </c>
      <c r="K103" s="120">
        <v>70.629499999999993</v>
      </c>
      <c r="L103" s="120">
        <v>-0.11</v>
      </c>
      <c r="M103" s="120">
        <v>1.7714000000000001</v>
      </c>
      <c r="N103" s="119">
        <v>-0.37886160000000002</v>
      </c>
      <c r="O103" s="126">
        <v>-0.37185610000000002</v>
      </c>
    </row>
    <row r="104" spans="1:15" x14ac:dyDescent="0.15">
      <c r="A104" s="125">
        <v>42874</v>
      </c>
      <c r="B104" s="120">
        <v>70.540000000000006</v>
      </c>
      <c r="C104" s="124">
        <v>0.83</v>
      </c>
      <c r="D104" s="123">
        <v>1.19065E-2</v>
      </c>
      <c r="E104" s="120">
        <v>69.709999999999994</v>
      </c>
      <c r="F104" s="120">
        <v>69.290000000000006</v>
      </c>
      <c r="G104" s="120">
        <v>71.459999999999994</v>
      </c>
      <c r="H104" s="121" t="s">
        <v>76</v>
      </c>
      <c r="I104" s="122">
        <v>706791</v>
      </c>
      <c r="J104" s="120">
        <v>49534543.586499996</v>
      </c>
      <c r="K104" s="120">
        <v>70.508600000000001</v>
      </c>
      <c r="L104" s="120">
        <v>0.83</v>
      </c>
      <c r="M104" s="120">
        <v>2.17</v>
      </c>
      <c r="N104" s="119">
        <v>-0.23939299999999999</v>
      </c>
      <c r="O104" s="126">
        <v>-0.2383699</v>
      </c>
    </row>
    <row r="105" spans="1:15" x14ac:dyDescent="0.15">
      <c r="A105" s="125">
        <v>42867</v>
      </c>
      <c r="B105" s="120">
        <v>69.709999999999994</v>
      </c>
      <c r="C105" s="124">
        <v>-0.6</v>
      </c>
      <c r="D105" s="123">
        <v>-8.5336000000000006E-3</v>
      </c>
      <c r="E105" s="120">
        <v>70.7</v>
      </c>
      <c r="F105" s="120">
        <v>69.2</v>
      </c>
      <c r="G105" s="120">
        <v>70.834999999999994</v>
      </c>
      <c r="H105" s="121" t="s">
        <v>76</v>
      </c>
      <c r="I105" s="122">
        <v>929246</v>
      </c>
      <c r="J105" s="120">
        <v>65037535.688500002</v>
      </c>
      <c r="K105" s="120">
        <v>69.621799999999993</v>
      </c>
      <c r="L105" s="120">
        <v>-0.99</v>
      </c>
      <c r="M105" s="120">
        <v>1.635</v>
      </c>
      <c r="N105" s="119">
        <v>0.20081979999999999</v>
      </c>
      <c r="O105" s="126">
        <v>0.1827548</v>
      </c>
    </row>
    <row r="106" spans="1:15" x14ac:dyDescent="0.15">
      <c r="A106" s="125">
        <v>42860</v>
      </c>
      <c r="B106" s="120">
        <v>70.31</v>
      </c>
      <c r="C106" s="124">
        <v>-1.36</v>
      </c>
      <c r="D106" s="123">
        <v>-1.89759E-2</v>
      </c>
      <c r="E106" s="120">
        <v>71.75</v>
      </c>
      <c r="F106" s="120">
        <v>69.75</v>
      </c>
      <c r="G106" s="120">
        <v>72.56</v>
      </c>
      <c r="H106" s="121" t="s">
        <v>76</v>
      </c>
      <c r="I106" s="122">
        <v>773843</v>
      </c>
      <c r="J106" s="120">
        <v>54988181.031900004</v>
      </c>
      <c r="K106" s="120">
        <v>70.389099999999999</v>
      </c>
      <c r="L106" s="120">
        <v>-1.44</v>
      </c>
      <c r="M106" s="120">
        <v>2.81</v>
      </c>
      <c r="N106" s="119">
        <v>0.51582930000000005</v>
      </c>
      <c r="O106" s="126">
        <v>0.51356619999999997</v>
      </c>
    </row>
    <row r="107" spans="1:15" x14ac:dyDescent="0.15">
      <c r="A107" s="125">
        <v>42853</v>
      </c>
      <c r="B107" s="120">
        <v>71.67</v>
      </c>
      <c r="C107" s="124">
        <v>0.69</v>
      </c>
      <c r="D107" s="123">
        <v>9.7210000000000005E-3</v>
      </c>
      <c r="E107" s="120">
        <v>71.489999999999995</v>
      </c>
      <c r="F107" s="120">
        <v>70.198300000000003</v>
      </c>
      <c r="G107" s="120">
        <v>71.930000000000007</v>
      </c>
      <c r="H107" s="121" t="s">
        <v>76</v>
      </c>
      <c r="I107" s="122">
        <v>510508</v>
      </c>
      <c r="J107" s="120">
        <v>36330211.341300003</v>
      </c>
      <c r="K107" s="120">
        <v>71.531599999999997</v>
      </c>
      <c r="L107" s="120">
        <v>0.18</v>
      </c>
      <c r="M107" s="120">
        <v>1.7317</v>
      </c>
      <c r="N107" s="119">
        <v>-0.18865889999999999</v>
      </c>
      <c r="O107" s="126">
        <v>-0.1684311</v>
      </c>
    </row>
    <row r="108" spans="1:15" x14ac:dyDescent="0.15">
      <c r="A108" s="125">
        <v>42846</v>
      </c>
      <c r="B108" s="120">
        <v>70.98</v>
      </c>
      <c r="C108" s="124">
        <v>2.63</v>
      </c>
      <c r="D108" s="123">
        <v>3.8478400000000003E-2</v>
      </c>
      <c r="E108" s="120">
        <v>68.8</v>
      </c>
      <c r="F108" s="120">
        <v>68.14</v>
      </c>
      <c r="G108" s="120">
        <v>71.219899999999996</v>
      </c>
      <c r="H108" s="121" t="s">
        <v>76</v>
      </c>
      <c r="I108" s="122">
        <v>629215</v>
      </c>
      <c r="J108" s="120">
        <v>43688757.563699998</v>
      </c>
      <c r="K108" s="120">
        <v>70.615200000000002</v>
      </c>
      <c r="L108" s="120">
        <v>2.1800000000000002</v>
      </c>
      <c r="M108" s="120">
        <v>3.0798999999999999</v>
      </c>
      <c r="N108" s="119">
        <v>0.87356699999999998</v>
      </c>
      <c r="O108" s="126">
        <v>0.90207950000000003</v>
      </c>
    </row>
    <row r="109" spans="1:15" x14ac:dyDescent="0.15">
      <c r="A109" s="125">
        <v>42839</v>
      </c>
      <c r="B109" s="120">
        <v>68.349999999999994</v>
      </c>
      <c r="C109" s="124">
        <v>-0.33</v>
      </c>
      <c r="D109" s="123">
        <v>-4.8049E-3</v>
      </c>
      <c r="E109" s="120">
        <v>69.05</v>
      </c>
      <c r="F109" s="120">
        <v>67.67</v>
      </c>
      <c r="G109" s="120">
        <v>69.05</v>
      </c>
      <c r="H109" s="121" t="s">
        <v>76</v>
      </c>
      <c r="I109" s="122">
        <v>335838</v>
      </c>
      <c r="J109" s="120">
        <v>22968943.598700002</v>
      </c>
      <c r="K109" s="120">
        <v>68.397199999999998</v>
      </c>
      <c r="L109" s="120">
        <v>-0.7</v>
      </c>
      <c r="M109" s="120">
        <v>1.38</v>
      </c>
      <c r="N109" s="119">
        <v>-0.1394793</v>
      </c>
      <c r="O109" s="126">
        <v>-0.13983909999999999</v>
      </c>
    </row>
    <row r="110" spans="1:15" x14ac:dyDescent="0.15">
      <c r="A110" s="125">
        <v>42832</v>
      </c>
      <c r="B110" s="120">
        <v>68.680000000000007</v>
      </c>
      <c r="C110" s="124">
        <v>0.87</v>
      </c>
      <c r="D110" s="123">
        <v>1.2829999999999999E-2</v>
      </c>
      <c r="E110" s="120">
        <v>67.81</v>
      </c>
      <c r="F110" s="120">
        <v>67.72</v>
      </c>
      <c r="G110" s="120">
        <v>69.34</v>
      </c>
      <c r="H110" s="121" t="s">
        <v>76</v>
      </c>
      <c r="I110" s="122">
        <v>390273</v>
      </c>
      <c r="J110" s="120">
        <v>26703078.223200001</v>
      </c>
      <c r="K110" s="120">
        <v>68.547899999999998</v>
      </c>
      <c r="L110" s="120">
        <v>0.87</v>
      </c>
      <c r="M110" s="120">
        <v>1.62</v>
      </c>
      <c r="N110" s="119">
        <v>-0.1136726</v>
      </c>
      <c r="O110" s="126">
        <v>-0.1057024</v>
      </c>
    </row>
    <row r="111" spans="1:15" x14ac:dyDescent="0.15">
      <c r="A111" s="125">
        <v>42825</v>
      </c>
      <c r="B111" s="120">
        <v>67.81</v>
      </c>
      <c r="C111" s="124">
        <v>-0.28999999999999998</v>
      </c>
      <c r="D111" s="123">
        <v>-4.2583999999999999E-3</v>
      </c>
      <c r="E111" s="120">
        <v>67.319999999999993</v>
      </c>
      <c r="F111" s="120">
        <v>67.08</v>
      </c>
      <c r="G111" s="120">
        <v>68.5</v>
      </c>
      <c r="H111" s="121" t="s">
        <v>76</v>
      </c>
      <c r="I111" s="122">
        <v>440326</v>
      </c>
      <c r="J111" s="120">
        <v>29859275.855700001</v>
      </c>
      <c r="K111" s="120">
        <v>68.003299999999996</v>
      </c>
      <c r="L111" s="120">
        <v>0.49</v>
      </c>
      <c r="M111" s="120">
        <v>1.42</v>
      </c>
      <c r="N111" s="119">
        <v>9.9122399999999999E-2</v>
      </c>
      <c r="O111" s="126">
        <v>9.7623399999999999E-2</v>
      </c>
    </row>
    <row r="112" spans="1:15" x14ac:dyDescent="0.15">
      <c r="A112" s="125">
        <v>42818</v>
      </c>
      <c r="B112" s="120">
        <v>68.099999999999994</v>
      </c>
      <c r="C112" s="124">
        <v>0.01</v>
      </c>
      <c r="D112" s="123">
        <v>1.4689999999999999E-4</v>
      </c>
      <c r="E112" s="120">
        <v>68.31</v>
      </c>
      <c r="F112" s="120">
        <v>67.327299999999994</v>
      </c>
      <c r="G112" s="120">
        <v>68.364999999999995</v>
      </c>
      <c r="H112" s="121" t="s">
        <v>76</v>
      </c>
      <c r="I112" s="122">
        <v>400616</v>
      </c>
      <c r="J112" s="120">
        <v>27203570.610399999</v>
      </c>
      <c r="K112" s="120">
        <v>68.070800000000006</v>
      </c>
      <c r="L112" s="120">
        <v>-0.21</v>
      </c>
      <c r="M112" s="120">
        <v>1.0377000000000001</v>
      </c>
      <c r="N112" s="119">
        <v>-0.41746040000000001</v>
      </c>
      <c r="O112" s="126">
        <v>-0.41853089999999998</v>
      </c>
    </row>
    <row r="113" spans="1:15" x14ac:dyDescent="0.15">
      <c r="A113" s="125">
        <v>42811</v>
      </c>
      <c r="B113" s="120">
        <v>68.09</v>
      </c>
      <c r="C113" s="124">
        <v>-0.03</v>
      </c>
      <c r="D113" s="123">
        <v>-4.4040000000000003E-4</v>
      </c>
      <c r="E113" s="120">
        <v>68.38</v>
      </c>
      <c r="F113" s="120">
        <v>67.459999999999994</v>
      </c>
      <c r="G113" s="120">
        <v>68.790000000000006</v>
      </c>
      <c r="H113" s="121" t="s">
        <v>76</v>
      </c>
      <c r="I113" s="122">
        <v>687706</v>
      </c>
      <c r="J113" s="120">
        <v>46784210.496600002</v>
      </c>
      <c r="K113" s="120">
        <v>67.845299999999995</v>
      </c>
      <c r="L113" s="120">
        <v>-0.28999999999999998</v>
      </c>
      <c r="M113" s="120">
        <v>1.33</v>
      </c>
      <c r="N113" s="119">
        <v>0.35401579999999999</v>
      </c>
      <c r="O113" s="126">
        <v>0.36342570000000002</v>
      </c>
    </row>
    <row r="114" spans="1:15" x14ac:dyDescent="0.15">
      <c r="A114" s="125">
        <v>42804</v>
      </c>
      <c r="B114" s="120">
        <v>68.12</v>
      </c>
      <c r="C114" s="124">
        <v>0.83</v>
      </c>
      <c r="D114" s="123">
        <v>1.2334700000000001E-2</v>
      </c>
      <c r="E114" s="120">
        <v>67.430000000000007</v>
      </c>
      <c r="F114" s="120">
        <v>66.849999999999994</v>
      </c>
      <c r="G114" s="120">
        <v>68.37</v>
      </c>
      <c r="H114" s="121" t="s">
        <v>76</v>
      </c>
      <c r="I114" s="122">
        <v>507901</v>
      </c>
      <c r="J114" s="120">
        <v>34313722.969499998</v>
      </c>
      <c r="K114" s="120">
        <v>68.151899999999998</v>
      </c>
      <c r="L114" s="120">
        <v>0.69</v>
      </c>
      <c r="M114" s="120">
        <v>1.52</v>
      </c>
      <c r="N114" s="119">
        <v>-0.53913909999999998</v>
      </c>
      <c r="O114" s="126">
        <v>-0.54325979999999996</v>
      </c>
    </row>
    <row r="115" spans="1:15" x14ac:dyDescent="0.15">
      <c r="A115" s="125">
        <v>42797</v>
      </c>
      <c r="B115" s="120">
        <v>67.290000000000006</v>
      </c>
      <c r="C115" s="124">
        <v>-1.1000000000000001</v>
      </c>
      <c r="D115" s="123">
        <v>-1.60842E-2</v>
      </c>
      <c r="E115" s="120">
        <v>68.7</v>
      </c>
      <c r="F115" s="120">
        <v>66.86</v>
      </c>
      <c r="G115" s="120">
        <v>69.81</v>
      </c>
      <c r="H115" s="121" t="s">
        <v>76</v>
      </c>
      <c r="I115" s="122">
        <v>1102070</v>
      </c>
      <c r="J115" s="120">
        <v>75127444.428800002</v>
      </c>
      <c r="K115" s="120">
        <v>67.245800000000003</v>
      </c>
      <c r="L115" s="120">
        <v>-1.41</v>
      </c>
      <c r="M115" s="120">
        <v>2.95</v>
      </c>
      <c r="N115" s="119">
        <v>0.17823710000000001</v>
      </c>
      <c r="O115" s="126">
        <v>0.1830531</v>
      </c>
    </row>
    <row r="116" spans="1:15" x14ac:dyDescent="0.15">
      <c r="A116" s="125">
        <v>42790</v>
      </c>
      <c r="B116" s="120">
        <v>68.39</v>
      </c>
      <c r="C116" s="124">
        <v>1.89</v>
      </c>
      <c r="D116" s="123">
        <v>2.8421100000000001E-2</v>
      </c>
      <c r="E116" s="120">
        <v>67.02</v>
      </c>
      <c r="F116" s="120">
        <v>66.510000000000005</v>
      </c>
      <c r="G116" s="120">
        <v>68.680000000000007</v>
      </c>
      <c r="H116" s="121" t="s">
        <v>76</v>
      </c>
      <c r="I116" s="122">
        <v>935355</v>
      </c>
      <c r="J116" s="120">
        <v>63503021.835199997</v>
      </c>
      <c r="K116" s="120">
        <v>68.256900000000002</v>
      </c>
      <c r="L116" s="120">
        <v>1.37</v>
      </c>
      <c r="M116" s="120">
        <v>2.17</v>
      </c>
      <c r="N116" s="119">
        <v>0.30764200000000003</v>
      </c>
      <c r="O116" s="126">
        <v>0.36416080000000001</v>
      </c>
    </row>
    <row r="117" spans="1:15" x14ac:dyDescent="0.15">
      <c r="A117" s="125">
        <v>42783</v>
      </c>
      <c r="B117" s="120">
        <v>66.5</v>
      </c>
      <c r="C117" s="124">
        <v>3.39</v>
      </c>
      <c r="D117" s="123">
        <v>5.3715699999999998E-2</v>
      </c>
      <c r="E117" s="120">
        <v>63.74</v>
      </c>
      <c r="F117" s="120">
        <v>63.177999999999997</v>
      </c>
      <c r="G117" s="120">
        <v>66.7</v>
      </c>
      <c r="H117" s="121" t="s">
        <v>76</v>
      </c>
      <c r="I117" s="122">
        <v>715299</v>
      </c>
      <c r="J117" s="120">
        <v>46550978.114100002</v>
      </c>
      <c r="K117" s="120">
        <v>66.1935</v>
      </c>
      <c r="L117" s="120">
        <v>2.76</v>
      </c>
      <c r="M117" s="120">
        <v>3.5219999999999998</v>
      </c>
      <c r="N117" s="119">
        <v>0.12706210000000001</v>
      </c>
      <c r="O117" s="126">
        <v>0.16111500000000001</v>
      </c>
    </row>
    <row r="118" spans="1:15" x14ac:dyDescent="0.15">
      <c r="A118" s="125">
        <v>42776</v>
      </c>
      <c r="B118" s="120">
        <v>63.11</v>
      </c>
      <c r="C118" s="124">
        <v>0.92</v>
      </c>
      <c r="D118" s="123">
        <v>1.47934E-2</v>
      </c>
      <c r="E118" s="120">
        <v>62.01</v>
      </c>
      <c r="F118" s="120">
        <v>62.01</v>
      </c>
      <c r="G118" s="120">
        <v>64.290000000000006</v>
      </c>
      <c r="H118" s="121" t="s">
        <v>76</v>
      </c>
      <c r="I118" s="122">
        <v>634658</v>
      </c>
      <c r="J118" s="120">
        <v>40091616.242600001</v>
      </c>
      <c r="K118" s="120">
        <v>63.081000000000003</v>
      </c>
      <c r="L118" s="120">
        <v>1.1000000000000001</v>
      </c>
      <c r="M118" s="120">
        <v>2.2799999999999998</v>
      </c>
      <c r="N118" s="119">
        <v>8.1948499999999994E-2</v>
      </c>
      <c r="O118" s="126">
        <v>9.1531600000000005E-2</v>
      </c>
    </row>
    <row r="119" spans="1:15" x14ac:dyDescent="0.15">
      <c r="A119" s="125">
        <v>42769</v>
      </c>
      <c r="B119" s="120">
        <v>62.19</v>
      </c>
      <c r="C119" s="124">
        <v>-0.9</v>
      </c>
      <c r="D119" s="123">
        <v>-1.42653E-2</v>
      </c>
      <c r="E119" s="120">
        <v>63</v>
      </c>
      <c r="F119" s="120">
        <v>62</v>
      </c>
      <c r="G119" s="120">
        <v>63.41</v>
      </c>
      <c r="H119" s="121" t="s">
        <v>76</v>
      </c>
      <c r="I119" s="122">
        <v>586588</v>
      </c>
      <c r="J119" s="120">
        <v>36729687.581299998</v>
      </c>
      <c r="K119" s="120">
        <v>62.3917</v>
      </c>
      <c r="L119" s="120">
        <v>-0.81</v>
      </c>
      <c r="M119" s="120">
        <v>1.41</v>
      </c>
      <c r="N119" s="119">
        <v>0.221501</v>
      </c>
      <c r="O119" s="126">
        <v>0.197489</v>
      </c>
    </row>
    <row r="120" spans="1:15" x14ac:dyDescent="0.15">
      <c r="A120" s="125">
        <v>42762</v>
      </c>
      <c r="B120" s="120">
        <v>63.09</v>
      </c>
      <c r="C120" s="124">
        <v>-0.86</v>
      </c>
      <c r="D120" s="123">
        <v>-1.3448E-2</v>
      </c>
      <c r="E120" s="120">
        <v>64.069999999999993</v>
      </c>
      <c r="F120" s="120">
        <v>63.01</v>
      </c>
      <c r="G120" s="120">
        <v>64.5</v>
      </c>
      <c r="H120" s="121" t="s">
        <v>76</v>
      </c>
      <c r="I120" s="122">
        <v>480219</v>
      </c>
      <c r="J120" s="120">
        <v>30672253.683499999</v>
      </c>
      <c r="K120" s="120">
        <v>63.379100000000001</v>
      </c>
      <c r="L120" s="120">
        <v>-0.98</v>
      </c>
      <c r="M120" s="120">
        <v>1.49</v>
      </c>
      <c r="N120" s="119">
        <v>0.38447900000000002</v>
      </c>
      <c r="O120" s="126">
        <v>0.38306669999999998</v>
      </c>
    </row>
    <row r="121" spans="1:15" x14ac:dyDescent="0.15">
      <c r="A121" s="125">
        <v>42755</v>
      </c>
      <c r="B121" s="120">
        <v>63.95</v>
      </c>
      <c r="C121" s="124">
        <v>0.6</v>
      </c>
      <c r="D121" s="123">
        <v>9.4712000000000008E-3</v>
      </c>
      <c r="E121" s="120">
        <v>63.4</v>
      </c>
      <c r="F121" s="120">
        <v>63.07</v>
      </c>
      <c r="G121" s="120">
        <v>65.23</v>
      </c>
      <c r="H121" s="121" t="s">
        <v>76</v>
      </c>
      <c r="I121" s="122">
        <v>346859</v>
      </c>
      <c r="J121" s="120">
        <v>22176987.518800002</v>
      </c>
      <c r="K121" s="120">
        <v>63.859200000000001</v>
      </c>
      <c r="L121" s="120">
        <v>0.55000000000000004</v>
      </c>
      <c r="M121" s="120">
        <v>2.16</v>
      </c>
      <c r="N121" s="119">
        <v>-6.6687700000000003E-2</v>
      </c>
      <c r="O121" s="126">
        <v>-5.9558699999999999E-2</v>
      </c>
    </row>
    <row r="122" spans="1:15" x14ac:dyDescent="0.15">
      <c r="A122" s="125">
        <v>42748</v>
      </c>
      <c r="B122" s="120">
        <v>63.35</v>
      </c>
      <c r="C122" s="124">
        <v>-1.02</v>
      </c>
      <c r="D122" s="123">
        <v>-1.58459E-2</v>
      </c>
      <c r="E122" s="120">
        <v>64.760000000000005</v>
      </c>
      <c r="F122" s="120">
        <v>62.58</v>
      </c>
      <c r="G122" s="120">
        <v>64.760000000000005</v>
      </c>
      <c r="H122" s="121" t="s">
        <v>76</v>
      </c>
      <c r="I122" s="122">
        <v>371643</v>
      </c>
      <c r="J122" s="120">
        <v>23581468.592500001</v>
      </c>
      <c r="K122" s="120">
        <v>63.3078</v>
      </c>
      <c r="L122" s="120">
        <v>-1.41</v>
      </c>
      <c r="M122" s="120">
        <v>2.1800000000000002</v>
      </c>
      <c r="N122" s="119">
        <v>-0.40458139999999998</v>
      </c>
      <c r="O122" s="126">
        <v>-0.40895219999999999</v>
      </c>
    </row>
    <row r="123" spans="1:15" x14ac:dyDescent="0.15">
      <c r="A123" s="125">
        <v>42741</v>
      </c>
      <c r="B123" s="120">
        <v>64.37</v>
      </c>
      <c r="C123" s="124">
        <v>0.17</v>
      </c>
      <c r="D123" s="123">
        <v>2.6480000000000002E-3</v>
      </c>
      <c r="E123" s="120">
        <v>64.73</v>
      </c>
      <c r="F123" s="120">
        <v>63.3</v>
      </c>
      <c r="G123" s="120">
        <v>64.849999999999994</v>
      </c>
      <c r="H123" s="121" t="s">
        <v>76</v>
      </c>
      <c r="I123" s="122">
        <v>624171</v>
      </c>
      <c r="J123" s="120">
        <v>39897732.027900003</v>
      </c>
      <c r="K123" s="120">
        <v>64.552700000000002</v>
      </c>
      <c r="L123" s="120">
        <v>-0.36</v>
      </c>
      <c r="M123" s="120">
        <v>1.55</v>
      </c>
      <c r="N123" s="119">
        <v>-0.14290249999999999</v>
      </c>
      <c r="O123" s="126">
        <v>-0.1478949</v>
      </c>
    </row>
    <row r="124" spans="1:15" x14ac:dyDescent="0.15">
      <c r="A124" s="125">
        <v>42734</v>
      </c>
      <c r="B124" s="120">
        <v>64.2</v>
      </c>
      <c r="C124" s="124">
        <v>-0.36</v>
      </c>
      <c r="D124" s="123">
        <v>-5.5761999999999999E-3</v>
      </c>
      <c r="E124" s="120">
        <v>64.25</v>
      </c>
      <c r="F124" s="120">
        <v>63.79</v>
      </c>
      <c r="G124" s="120">
        <v>64.84</v>
      </c>
      <c r="H124" s="121" t="s">
        <v>76</v>
      </c>
      <c r="I124" s="122">
        <v>728238</v>
      </c>
      <c r="J124" s="120">
        <v>46822550.193099998</v>
      </c>
      <c r="K124" s="120">
        <v>64.076999999999998</v>
      </c>
      <c r="L124" s="120">
        <v>-0.05</v>
      </c>
      <c r="M124" s="120">
        <v>1.05</v>
      </c>
      <c r="N124" s="119">
        <v>-0.13544600000000001</v>
      </c>
      <c r="O124" s="126">
        <v>-0.13262260000000001</v>
      </c>
    </row>
    <row r="125" spans="1:15" x14ac:dyDescent="0.15">
      <c r="A125" s="125">
        <v>42727</v>
      </c>
      <c r="B125" s="120">
        <v>64.56</v>
      </c>
      <c r="C125" s="124">
        <v>0.91</v>
      </c>
      <c r="D125" s="123">
        <v>1.42969E-2</v>
      </c>
      <c r="E125" s="120">
        <v>63.9</v>
      </c>
      <c r="F125" s="120">
        <v>63.6</v>
      </c>
      <c r="G125" s="120">
        <v>64.900000000000006</v>
      </c>
      <c r="H125" s="121" t="s">
        <v>76</v>
      </c>
      <c r="I125" s="122">
        <v>842328</v>
      </c>
      <c r="J125" s="120">
        <v>53981752.7289</v>
      </c>
      <c r="K125" s="120">
        <v>64.587100000000007</v>
      </c>
      <c r="L125" s="120">
        <v>0.66</v>
      </c>
      <c r="M125" s="120">
        <v>1.3</v>
      </c>
      <c r="N125" s="119">
        <v>-0.1915299</v>
      </c>
      <c r="O125" s="126">
        <v>-0.1785496</v>
      </c>
    </row>
    <row r="126" spans="1:15" x14ac:dyDescent="0.15">
      <c r="A126" s="125">
        <v>42720</v>
      </c>
      <c r="B126" s="120">
        <v>63.65</v>
      </c>
      <c r="C126" s="124">
        <v>1.41</v>
      </c>
      <c r="D126" s="123">
        <v>2.2654199999999999E-2</v>
      </c>
      <c r="E126" s="120">
        <v>62.37</v>
      </c>
      <c r="F126" s="120">
        <v>61.71</v>
      </c>
      <c r="G126" s="120">
        <v>63.82</v>
      </c>
      <c r="H126" s="121" t="s">
        <v>76</v>
      </c>
      <c r="I126" s="122">
        <v>1041879</v>
      </c>
      <c r="J126" s="120">
        <v>65715170.592500001</v>
      </c>
      <c r="K126" s="120">
        <v>63.552700000000002</v>
      </c>
      <c r="L126" s="120">
        <v>1.28</v>
      </c>
      <c r="M126" s="120">
        <v>2.11</v>
      </c>
      <c r="N126" s="119">
        <v>0.29870910000000001</v>
      </c>
      <c r="O126" s="126">
        <v>0.33528039999999998</v>
      </c>
    </row>
    <row r="127" spans="1:15" x14ac:dyDescent="0.15">
      <c r="A127" s="125">
        <v>42713</v>
      </c>
      <c r="B127" s="120">
        <v>62.24</v>
      </c>
      <c r="C127" s="124">
        <v>2.2000000000000002</v>
      </c>
      <c r="D127" s="123">
        <v>3.66422E-2</v>
      </c>
      <c r="E127" s="120">
        <v>59.94</v>
      </c>
      <c r="F127" s="120">
        <v>59.772599999999997</v>
      </c>
      <c r="G127" s="120">
        <v>63</v>
      </c>
      <c r="H127" s="121" t="s">
        <v>76</v>
      </c>
      <c r="I127" s="122">
        <v>802242</v>
      </c>
      <c r="J127" s="120">
        <v>49214508.993000001</v>
      </c>
      <c r="K127" s="120">
        <v>62.079099999999997</v>
      </c>
      <c r="L127" s="120">
        <v>2.2999999999999998</v>
      </c>
      <c r="M127" s="120">
        <v>3.2273999999999998</v>
      </c>
      <c r="N127" s="119">
        <v>0.1511448</v>
      </c>
      <c r="O127" s="126">
        <v>0.17166049999999999</v>
      </c>
    </row>
    <row r="128" spans="1:15" x14ac:dyDescent="0.15">
      <c r="A128" s="125">
        <v>42706</v>
      </c>
      <c r="B128" s="120">
        <v>60.04</v>
      </c>
      <c r="C128" s="124">
        <v>0.09</v>
      </c>
      <c r="D128" s="123">
        <v>1.5012999999999999E-3</v>
      </c>
      <c r="E128" s="120">
        <v>59.95</v>
      </c>
      <c r="F128" s="120">
        <v>59.5</v>
      </c>
      <c r="G128" s="120">
        <v>61.25</v>
      </c>
      <c r="H128" s="121" t="s">
        <v>76</v>
      </c>
      <c r="I128" s="122">
        <v>696908</v>
      </c>
      <c r="J128" s="120">
        <v>42004070.213399999</v>
      </c>
      <c r="K128" s="120">
        <v>60.048499999999997</v>
      </c>
      <c r="L128" s="120">
        <v>0.09</v>
      </c>
      <c r="M128" s="120">
        <v>1.75</v>
      </c>
      <c r="N128" s="119">
        <v>0.87238680000000002</v>
      </c>
      <c r="O128" s="126">
        <v>0.8799247</v>
      </c>
    </row>
    <row r="129" spans="1:15" x14ac:dyDescent="0.15">
      <c r="A129" s="125">
        <v>42699</v>
      </c>
      <c r="B129" s="120">
        <v>59.95</v>
      </c>
      <c r="C129" s="124">
        <v>-0.28000000000000003</v>
      </c>
      <c r="D129" s="123">
        <v>-4.6487999999999998E-3</v>
      </c>
      <c r="E129" s="120">
        <v>60.29</v>
      </c>
      <c r="F129" s="120">
        <v>59.14</v>
      </c>
      <c r="G129" s="120">
        <v>60.688400000000001</v>
      </c>
      <c r="H129" s="121" t="s">
        <v>76</v>
      </c>
      <c r="I129" s="122">
        <v>372203</v>
      </c>
      <c r="J129" s="120">
        <v>22343485.764600001</v>
      </c>
      <c r="K129" s="120">
        <v>60.149299999999997</v>
      </c>
      <c r="L129" s="120">
        <v>-0.34</v>
      </c>
      <c r="M129" s="120">
        <v>1.5484</v>
      </c>
      <c r="N129" s="119">
        <v>-0.57762190000000002</v>
      </c>
      <c r="O129" s="126">
        <v>-0.57434600000000002</v>
      </c>
    </row>
    <row r="130" spans="1:15" x14ac:dyDescent="0.15">
      <c r="A130" s="125">
        <v>42692</v>
      </c>
      <c r="B130" s="120">
        <v>60.23</v>
      </c>
      <c r="C130" s="124">
        <v>-0.66</v>
      </c>
      <c r="D130" s="123">
        <v>-1.08392E-2</v>
      </c>
      <c r="E130" s="120">
        <v>61</v>
      </c>
      <c r="F130" s="120">
        <v>58.05</v>
      </c>
      <c r="G130" s="120">
        <v>61.24</v>
      </c>
      <c r="H130" s="121" t="s">
        <v>76</v>
      </c>
      <c r="I130" s="122">
        <v>881208</v>
      </c>
      <c r="J130" s="120">
        <v>52492128.204000004</v>
      </c>
      <c r="K130" s="120">
        <v>60.319200000000002</v>
      </c>
      <c r="L130" s="120">
        <v>-0.77</v>
      </c>
      <c r="M130" s="120">
        <v>3.19</v>
      </c>
      <c r="N130" s="119">
        <v>0.23491129999999999</v>
      </c>
      <c r="O130" s="126">
        <v>0.22571959999999999</v>
      </c>
    </row>
    <row r="131" spans="1:15" x14ac:dyDescent="0.15">
      <c r="A131" s="125">
        <v>42685</v>
      </c>
      <c r="B131" s="120">
        <v>60.89</v>
      </c>
      <c r="C131" s="124">
        <v>2.04</v>
      </c>
      <c r="D131" s="123">
        <v>3.4664399999999998E-2</v>
      </c>
      <c r="E131" s="120">
        <v>58.9</v>
      </c>
      <c r="F131" s="120">
        <v>58.795499999999997</v>
      </c>
      <c r="G131" s="120">
        <v>60.932000000000002</v>
      </c>
      <c r="H131" s="121" t="s">
        <v>76</v>
      </c>
      <c r="I131" s="122">
        <v>713580</v>
      </c>
      <c r="J131" s="120">
        <v>42825560.793099999</v>
      </c>
      <c r="K131" s="120">
        <v>60.484099999999998</v>
      </c>
      <c r="L131" s="120">
        <v>1.99</v>
      </c>
      <c r="M131" s="120">
        <v>2.1364999999999998</v>
      </c>
      <c r="N131" s="119">
        <v>6.1949299999999999E-2</v>
      </c>
      <c r="O131" s="126">
        <v>0.1046764</v>
      </c>
    </row>
    <row r="132" spans="1:15" x14ac:dyDescent="0.15">
      <c r="A132" s="125">
        <v>42678</v>
      </c>
      <c r="B132" s="120">
        <v>58.85</v>
      </c>
      <c r="C132" s="124">
        <v>2.04</v>
      </c>
      <c r="D132" s="123">
        <v>3.5909200000000002E-2</v>
      </c>
      <c r="E132" s="120">
        <v>56.81</v>
      </c>
      <c r="F132" s="120">
        <v>56.23</v>
      </c>
      <c r="G132" s="120">
        <v>59.59</v>
      </c>
      <c r="H132" s="121" t="s">
        <v>76</v>
      </c>
      <c r="I132" s="122">
        <v>671953</v>
      </c>
      <c r="J132" s="120">
        <v>38767514.9736</v>
      </c>
      <c r="K132" s="120">
        <v>58.836100000000002</v>
      </c>
      <c r="L132" s="120">
        <v>2.04</v>
      </c>
      <c r="M132" s="120">
        <v>3.36</v>
      </c>
      <c r="N132" s="119">
        <v>-0.25644650000000002</v>
      </c>
      <c r="O132" s="126">
        <v>-0.25064449999999999</v>
      </c>
    </row>
    <row r="133" spans="1:15" x14ac:dyDescent="0.15">
      <c r="A133" s="125">
        <v>42671</v>
      </c>
      <c r="B133" s="120">
        <v>56.81</v>
      </c>
      <c r="C133" s="124">
        <v>-0.48</v>
      </c>
      <c r="D133" s="123">
        <v>-8.3783999999999994E-3</v>
      </c>
      <c r="E133" s="120">
        <v>57.81</v>
      </c>
      <c r="F133" s="120">
        <v>56.35</v>
      </c>
      <c r="G133" s="120">
        <v>59.35</v>
      </c>
      <c r="H133" s="121" t="s">
        <v>76</v>
      </c>
      <c r="I133" s="122">
        <v>903705</v>
      </c>
      <c r="J133" s="120">
        <v>51734476.219499998</v>
      </c>
      <c r="K133" s="120">
        <v>56.813600000000001</v>
      </c>
      <c r="L133" s="120">
        <v>-1</v>
      </c>
      <c r="M133" s="120">
        <v>3</v>
      </c>
      <c r="N133" s="119">
        <v>9.1321799999999995E-2</v>
      </c>
      <c r="O133" s="126">
        <v>7.68514E-2</v>
      </c>
    </row>
    <row r="134" spans="1:15" x14ac:dyDescent="0.15">
      <c r="A134" s="125">
        <v>42664</v>
      </c>
      <c r="B134" s="120">
        <v>57.29</v>
      </c>
      <c r="C134" s="124">
        <v>0.37</v>
      </c>
      <c r="D134" s="123">
        <v>6.5003999999999999E-3</v>
      </c>
      <c r="E134" s="120">
        <v>56.8</v>
      </c>
      <c r="F134" s="120">
        <v>56.666699999999999</v>
      </c>
      <c r="G134" s="120">
        <v>58.75</v>
      </c>
      <c r="H134" s="121" t="s">
        <v>76</v>
      </c>
      <c r="I134" s="122">
        <v>828083</v>
      </c>
      <c r="J134" s="120">
        <v>48042353.549500003</v>
      </c>
      <c r="K134" s="120">
        <v>57.366599999999998</v>
      </c>
      <c r="L134" s="120">
        <v>0.49</v>
      </c>
      <c r="M134" s="120">
        <v>2.0832999999999999</v>
      </c>
      <c r="N134" s="119">
        <v>0.49892300000000001</v>
      </c>
      <c r="O134" s="126">
        <v>0.50496059999999998</v>
      </c>
    </row>
    <row r="135" spans="1:15" x14ac:dyDescent="0.15">
      <c r="A135" s="125">
        <v>42657</v>
      </c>
      <c r="B135" s="120">
        <v>56.92</v>
      </c>
      <c r="C135" s="124">
        <v>-1.0900000000000001</v>
      </c>
      <c r="D135" s="123">
        <v>-1.8789899999999998E-2</v>
      </c>
      <c r="E135" s="120">
        <v>57.8</v>
      </c>
      <c r="F135" s="120">
        <v>56.69</v>
      </c>
      <c r="G135" s="120">
        <v>58.78</v>
      </c>
      <c r="H135" s="121" t="s">
        <v>76</v>
      </c>
      <c r="I135" s="122">
        <v>552452</v>
      </c>
      <c r="J135" s="120">
        <v>31922664.552900001</v>
      </c>
      <c r="K135" s="120">
        <v>57.007199999999997</v>
      </c>
      <c r="L135" s="120">
        <v>-0.88</v>
      </c>
      <c r="M135" s="120">
        <v>2.09</v>
      </c>
      <c r="N135" s="119">
        <v>-0.1099734</v>
      </c>
      <c r="O135" s="126">
        <v>-0.1069837</v>
      </c>
    </row>
    <row r="136" spans="1:15" x14ac:dyDescent="0.15">
      <c r="A136" s="125">
        <v>42650</v>
      </c>
      <c r="B136" s="120">
        <v>58.01</v>
      </c>
      <c r="C136" s="124">
        <v>0.72</v>
      </c>
      <c r="D136" s="123">
        <v>1.25676E-2</v>
      </c>
      <c r="E136" s="120">
        <v>57.55</v>
      </c>
      <c r="F136" s="120">
        <v>57.07</v>
      </c>
      <c r="G136" s="120">
        <v>58.34</v>
      </c>
      <c r="H136" s="121" t="s">
        <v>76</v>
      </c>
      <c r="I136" s="122">
        <v>620714</v>
      </c>
      <c r="J136" s="120">
        <v>35747013.658299997</v>
      </c>
      <c r="K136" s="120">
        <v>57.81</v>
      </c>
      <c r="L136" s="120">
        <v>0.46</v>
      </c>
      <c r="M136" s="120">
        <v>1.27</v>
      </c>
      <c r="N136" s="119">
        <v>-0.33282099999999998</v>
      </c>
      <c r="O136" s="126">
        <v>-0.3422422</v>
      </c>
    </row>
    <row r="137" spans="1:15" x14ac:dyDescent="0.15">
      <c r="A137" s="125">
        <v>42643</v>
      </c>
      <c r="B137" s="120">
        <v>57.29</v>
      </c>
      <c r="C137" s="124">
        <v>-3.29</v>
      </c>
      <c r="D137" s="123">
        <v>-5.43084E-2</v>
      </c>
      <c r="E137" s="120">
        <v>60.5</v>
      </c>
      <c r="F137" s="120">
        <v>57</v>
      </c>
      <c r="G137" s="120">
        <v>60.65</v>
      </c>
      <c r="H137" s="121" t="s">
        <v>76</v>
      </c>
      <c r="I137" s="122">
        <v>930356</v>
      </c>
      <c r="J137" s="120">
        <v>54346771.834700003</v>
      </c>
      <c r="K137" s="120">
        <v>57.344900000000003</v>
      </c>
      <c r="L137" s="120">
        <v>-3.21</v>
      </c>
      <c r="M137" s="120">
        <v>3.65</v>
      </c>
      <c r="N137" s="119">
        <v>1.1872768</v>
      </c>
      <c r="O137" s="126">
        <v>1.1099817000000001</v>
      </c>
    </row>
    <row r="138" spans="1:15" x14ac:dyDescent="0.15">
      <c r="A138" s="125">
        <v>42636</v>
      </c>
      <c r="B138" s="120">
        <v>60.58</v>
      </c>
      <c r="C138" s="124">
        <v>0.42</v>
      </c>
      <c r="D138" s="123">
        <v>6.9813999999999996E-3</v>
      </c>
      <c r="E138" s="120">
        <v>60.55</v>
      </c>
      <c r="F138" s="120">
        <v>60.08</v>
      </c>
      <c r="G138" s="120">
        <v>61.04</v>
      </c>
      <c r="H138" s="121" t="s">
        <v>76</v>
      </c>
      <c r="I138" s="122">
        <v>425349</v>
      </c>
      <c r="J138" s="120">
        <v>25756986.950399999</v>
      </c>
      <c r="K138" s="120">
        <v>60.465600000000002</v>
      </c>
      <c r="L138" s="120">
        <v>0.03</v>
      </c>
      <c r="M138" s="120">
        <v>0.96</v>
      </c>
      <c r="N138" s="119">
        <v>-0.57468889999999995</v>
      </c>
      <c r="O138" s="126">
        <v>-0.5673338</v>
      </c>
    </row>
    <row r="139" spans="1:15" x14ac:dyDescent="0.15">
      <c r="A139" s="125">
        <v>42629</v>
      </c>
      <c r="B139" s="120">
        <v>60.16</v>
      </c>
      <c r="C139" s="124">
        <v>1.68</v>
      </c>
      <c r="D139" s="123">
        <v>2.8727800000000001E-2</v>
      </c>
      <c r="E139" s="120">
        <v>58.25</v>
      </c>
      <c r="F139" s="120">
        <v>58.25</v>
      </c>
      <c r="G139" s="120">
        <v>61.15</v>
      </c>
      <c r="H139" s="121" t="s">
        <v>76</v>
      </c>
      <c r="I139" s="122">
        <v>1000089</v>
      </c>
      <c r="J139" s="120">
        <v>59530848.956100002</v>
      </c>
      <c r="K139" s="120">
        <v>60.511099999999999</v>
      </c>
      <c r="L139" s="120">
        <v>1.91</v>
      </c>
      <c r="M139" s="120">
        <v>2.9</v>
      </c>
      <c r="N139" s="119">
        <v>1.1127807999999999</v>
      </c>
      <c r="O139" s="126">
        <v>1.1617556</v>
      </c>
    </row>
    <row r="140" spans="1:15" x14ac:dyDescent="0.15">
      <c r="A140" s="125">
        <v>42622</v>
      </c>
      <c r="B140" s="120">
        <v>58.48</v>
      </c>
      <c r="C140" s="124">
        <v>0.33</v>
      </c>
      <c r="D140" s="123">
        <v>5.6750000000000004E-3</v>
      </c>
      <c r="E140" s="120">
        <v>57.97</v>
      </c>
      <c r="F140" s="120">
        <v>57</v>
      </c>
      <c r="G140" s="120">
        <v>58.68</v>
      </c>
      <c r="H140" s="121" t="s">
        <v>76</v>
      </c>
      <c r="I140" s="122">
        <v>473352</v>
      </c>
      <c r="J140" s="120">
        <v>27538195.352699999</v>
      </c>
      <c r="K140" s="120">
        <v>58.443100000000001</v>
      </c>
      <c r="L140" s="120">
        <v>0.51</v>
      </c>
      <c r="M140" s="120">
        <v>1.68</v>
      </c>
      <c r="N140" s="119">
        <v>-0.73508620000000002</v>
      </c>
      <c r="O140" s="126">
        <v>-0.7321742</v>
      </c>
    </row>
    <row r="141" spans="1:15" x14ac:dyDescent="0.15">
      <c r="A141" s="125">
        <v>42615</v>
      </c>
      <c r="B141" s="120">
        <v>58.15</v>
      </c>
      <c r="C141" s="124">
        <v>1.34</v>
      </c>
      <c r="D141" s="123">
        <v>2.3587400000000001E-2</v>
      </c>
      <c r="E141" s="120">
        <v>56.8</v>
      </c>
      <c r="F141" s="120">
        <v>56.56</v>
      </c>
      <c r="G141" s="120">
        <v>59.33</v>
      </c>
      <c r="H141" s="121" t="s">
        <v>76</v>
      </c>
      <c r="I141" s="122">
        <v>1786815</v>
      </c>
      <c r="J141" s="120">
        <v>102821298.1741</v>
      </c>
      <c r="K141" s="120">
        <v>58.087600000000002</v>
      </c>
      <c r="L141" s="120">
        <v>1.35</v>
      </c>
      <c r="M141" s="120">
        <v>2.77</v>
      </c>
      <c r="N141" s="119">
        <v>1.2794205999999999</v>
      </c>
      <c r="O141" s="126">
        <v>1.2766275</v>
      </c>
    </row>
    <row r="142" spans="1:15" x14ac:dyDescent="0.15">
      <c r="A142" s="125">
        <v>42608</v>
      </c>
      <c r="B142" s="120">
        <v>56.81</v>
      </c>
      <c r="C142" s="124">
        <v>-0.59</v>
      </c>
      <c r="D142" s="123">
        <v>-1.02787E-2</v>
      </c>
      <c r="E142" s="120">
        <v>57.35</v>
      </c>
      <c r="F142" s="120">
        <v>56.47</v>
      </c>
      <c r="G142" s="120">
        <v>58.918999999999997</v>
      </c>
      <c r="H142" s="121" t="s">
        <v>76</v>
      </c>
      <c r="I142" s="122">
        <v>783890</v>
      </c>
      <c r="J142" s="120">
        <v>45163865.212200001</v>
      </c>
      <c r="K142" s="120">
        <v>56.846200000000003</v>
      </c>
      <c r="L142" s="120">
        <v>-0.54</v>
      </c>
      <c r="M142" s="120">
        <v>2.4489999999999998</v>
      </c>
      <c r="N142" s="119">
        <v>0.51791940000000003</v>
      </c>
      <c r="O142" s="126">
        <v>0.50166960000000005</v>
      </c>
    </row>
    <row r="143" spans="1:15" x14ac:dyDescent="0.15">
      <c r="A143" s="125">
        <v>42601</v>
      </c>
      <c r="B143" s="120">
        <v>57.4</v>
      </c>
      <c r="C143" s="124">
        <v>-2.23</v>
      </c>
      <c r="D143" s="123">
        <v>-3.7397300000000001E-2</v>
      </c>
      <c r="E143" s="120">
        <v>59.58</v>
      </c>
      <c r="F143" s="120">
        <v>57.22</v>
      </c>
      <c r="G143" s="120">
        <v>59.709899999999998</v>
      </c>
      <c r="H143" s="121" t="s">
        <v>76</v>
      </c>
      <c r="I143" s="122">
        <v>516424</v>
      </c>
      <c r="J143" s="120">
        <v>30075767.0427</v>
      </c>
      <c r="K143" s="120">
        <v>57.5852</v>
      </c>
      <c r="L143" s="120">
        <v>-2.1800000000000002</v>
      </c>
      <c r="M143" s="120">
        <v>2.4899</v>
      </c>
      <c r="N143" s="119">
        <v>-0.36556860000000002</v>
      </c>
      <c r="O143" s="126">
        <v>-0.3844959</v>
      </c>
    </row>
    <row r="144" spans="1:15" x14ac:dyDescent="0.15">
      <c r="A144" s="125">
        <v>42594</v>
      </c>
      <c r="B144" s="120">
        <v>59.63</v>
      </c>
      <c r="C144" s="124">
        <v>-1.37</v>
      </c>
      <c r="D144" s="123">
        <v>-2.2459E-2</v>
      </c>
      <c r="E144" s="120">
        <v>61.08</v>
      </c>
      <c r="F144" s="120">
        <v>59.262</v>
      </c>
      <c r="G144" s="120">
        <v>61.249899999999997</v>
      </c>
      <c r="H144" s="121" t="s">
        <v>76</v>
      </c>
      <c r="I144" s="122">
        <v>813995</v>
      </c>
      <c r="J144" s="120">
        <v>48863632.589900002</v>
      </c>
      <c r="K144" s="120">
        <v>59.6004</v>
      </c>
      <c r="L144" s="120">
        <v>-1.45</v>
      </c>
      <c r="M144" s="120">
        <v>1.9879</v>
      </c>
      <c r="N144" s="119">
        <v>-0.47890179999999999</v>
      </c>
      <c r="O144" s="126">
        <v>-0.46841149999999998</v>
      </c>
    </row>
    <row r="145" spans="1:15" x14ac:dyDescent="0.15">
      <c r="A145" s="125">
        <v>42587</v>
      </c>
      <c r="B145" s="120">
        <v>61</v>
      </c>
      <c r="C145" s="124">
        <v>1.8</v>
      </c>
      <c r="D145" s="123">
        <v>3.0405399999999999E-2</v>
      </c>
      <c r="E145" s="120">
        <v>59.09</v>
      </c>
      <c r="F145" s="120">
        <v>57</v>
      </c>
      <c r="G145" s="120">
        <v>61.38</v>
      </c>
      <c r="H145" s="121" t="s">
        <v>76</v>
      </c>
      <c r="I145" s="122">
        <v>1562076</v>
      </c>
      <c r="J145" s="120">
        <v>91920026.332000002</v>
      </c>
      <c r="K145" s="120">
        <v>61.021299999999997</v>
      </c>
      <c r="L145" s="120">
        <v>1.91</v>
      </c>
      <c r="M145" s="120">
        <v>4.38</v>
      </c>
      <c r="N145" s="119">
        <v>1.3122615</v>
      </c>
      <c r="O145" s="126">
        <v>1.2626506</v>
      </c>
    </row>
    <row r="146" spans="1:15" x14ac:dyDescent="0.15">
      <c r="A146" s="125">
        <v>42580</v>
      </c>
      <c r="B146" s="120">
        <v>59.2</v>
      </c>
      <c r="C146" s="124">
        <v>-2.12</v>
      </c>
      <c r="D146" s="123">
        <v>-3.4572699999999998E-2</v>
      </c>
      <c r="E146" s="120">
        <v>61.35</v>
      </c>
      <c r="F146" s="120">
        <v>58.71</v>
      </c>
      <c r="G146" s="120">
        <v>61.78</v>
      </c>
      <c r="H146" s="121" t="s">
        <v>76</v>
      </c>
      <c r="I146" s="122">
        <v>675562</v>
      </c>
      <c r="J146" s="120">
        <v>40624931.992299996</v>
      </c>
      <c r="K146" s="120">
        <v>59.521500000000003</v>
      </c>
      <c r="L146" s="120">
        <v>-2.15</v>
      </c>
      <c r="M146" s="120">
        <v>3.07</v>
      </c>
      <c r="N146" s="119">
        <v>-8.6519200000000004E-2</v>
      </c>
      <c r="O146" s="126">
        <v>-0.12116150000000001</v>
      </c>
    </row>
    <row r="147" spans="1:15" x14ac:dyDescent="0.15">
      <c r="A147" s="125">
        <v>42573</v>
      </c>
      <c r="B147" s="120">
        <v>61.32</v>
      </c>
      <c r="C147" s="124">
        <v>-0.46</v>
      </c>
      <c r="D147" s="123">
        <v>-7.4457999999999998E-3</v>
      </c>
      <c r="E147" s="120">
        <v>61.99</v>
      </c>
      <c r="F147" s="120">
        <v>61.09</v>
      </c>
      <c r="G147" s="120">
        <v>63.4</v>
      </c>
      <c r="H147" s="121" t="s">
        <v>76</v>
      </c>
      <c r="I147" s="122">
        <v>739547</v>
      </c>
      <c r="J147" s="120">
        <v>46225706.478100002</v>
      </c>
      <c r="K147" s="120">
        <v>61.374499999999998</v>
      </c>
      <c r="L147" s="120">
        <v>-0.67</v>
      </c>
      <c r="M147" s="120">
        <v>2.31</v>
      </c>
      <c r="N147" s="119">
        <v>9.3837799999999999E-2</v>
      </c>
      <c r="O147" s="126">
        <v>0.1194754</v>
      </c>
    </row>
    <row r="148" spans="1:15" x14ac:dyDescent="0.15">
      <c r="A148" s="125">
        <v>42566</v>
      </c>
      <c r="B148" s="120">
        <v>61.78</v>
      </c>
      <c r="C148" s="124">
        <v>2.44</v>
      </c>
      <c r="D148" s="123">
        <v>4.1119000000000003E-2</v>
      </c>
      <c r="E148" s="120">
        <v>59.32</v>
      </c>
      <c r="F148" s="120">
        <v>59.26</v>
      </c>
      <c r="G148" s="120">
        <v>62</v>
      </c>
      <c r="H148" s="121" t="s">
        <v>76</v>
      </c>
      <c r="I148" s="122">
        <v>676103</v>
      </c>
      <c r="J148" s="120">
        <v>41292292.333300002</v>
      </c>
      <c r="K148" s="120">
        <v>61.771799999999999</v>
      </c>
      <c r="L148" s="120">
        <v>2.46</v>
      </c>
      <c r="M148" s="120">
        <v>2.74</v>
      </c>
      <c r="N148" s="119">
        <v>-6.5683800000000001E-2</v>
      </c>
      <c r="O148" s="126">
        <v>-3.3989900000000003E-2</v>
      </c>
    </row>
    <row r="149" spans="1:15" x14ac:dyDescent="0.15">
      <c r="A149" s="125">
        <v>42559</v>
      </c>
      <c r="B149" s="120">
        <v>59.34</v>
      </c>
      <c r="C149" s="124">
        <v>1.39</v>
      </c>
      <c r="D149" s="123">
        <v>2.3986199999999999E-2</v>
      </c>
      <c r="E149" s="120">
        <v>57.95</v>
      </c>
      <c r="F149" s="120">
        <v>57.88</v>
      </c>
      <c r="G149" s="120">
        <v>60.63</v>
      </c>
      <c r="H149" s="121" t="s">
        <v>76</v>
      </c>
      <c r="I149" s="122">
        <v>723634</v>
      </c>
      <c r="J149" s="120">
        <v>42745197.226899996</v>
      </c>
      <c r="K149" s="120">
        <v>59.6556</v>
      </c>
      <c r="L149" s="120">
        <v>1.39</v>
      </c>
      <c r="M149" s="120">
        <v>2.75</v>
      </c>
      <c r="N149" s="119">
        <v>-0.17172979999999999</v>
      </c>
      <c r="O149" s="126">
        <v>-0.14560980000000001</v>
      </c>
    </row>
    <row r="150" spans="1:15" x14ac:dyDescent="0.15">
      <c r="A150" s="125">
        <v>42552</v>
      </c>
      <c r="B150" s="120">
        <v>57.95</v>
      </c>
      <c r="C150" s="124">
        <v>-0.2</v>
      </c>
      <c r="D150" s="123">
        <v>-3.4394E-3</v>
      </c>
      <c r="E150" s="120">
        <v>57.9</v>
      </c>
      <c r="F150" s="120">
        <v>56.3</v>
      </c>
      <c r="G150" s="120">
        <v>58.61</v>
      </c>
      <c r="H150" s="121" t="s">
        <v>76</v>
      </c>
      <c r="I150" s="122">
        <v>873669</v>
      </c>
      <c r="J150" s="120">
        <v>50030063.653800003</v>
      </c>
      <c r="K150" s="120">
        <v>58.114199999999997</v>
      </c>
      <c r="L150" s="120">
        <v>0.05</v>
      </c>
      <c r="M150" s="120">
        <v>2.31</v>
      </c>
      <c r="N150" s="119">
        <v>0.3737992</v>
      </c>
      <c r="O150" s="126">
        <v>0.36209659999999999</v>
      </c>
    </row>
    <row r="151" spans="1:15" x14ac:dyDescent="0.15">
      <c r="A151" s="125">
        <v>42545</v>
      </c>
      <c r="B151" s="120">
        <v>58.15</v>
      </c>
      <c r="C151" s="124">
        <v>0.06</v>
      </c>
      <c r="D151" s="123">
        <v>1.0329E-3</v>
      </c>
      <c r="E151" s="120">
        <v>58.91</v>
      </c>
      <c r="F151" s="120">
        <v>56.17</v>
      </c>
      <c r="G151" s="120">
        <v>58.91</v>
      </c>
      <c r="H151" s="121" t="s">
        <v>76</v>
      </c>
      <c r="I151" s="122">
        <v>635951</v>
      </c>
      <c r="J151" s="120">
        <v>36730187.618299998</v>
      </c>
      <c r="K151" s="120">
        <v>57.604599999999998</v>
      </c>
      <c r="L151" s="120">
        <v>-0.76</v>
      </c>
      <c r="M151" s="120">
        <v>2.74</v>
      </c>
      <c r="N151" s="119">
        <v>-0.26158680000000001</v>
      </c>
      <c r="O151" s="126">
        <v>-0.27221499999999998</v>
      </c>
    </row>
    <row r="152" spans="1:15" x14ac:dyDescent="0.15">
      <c r="A152" s="125">
        <v>42538</v>
      </c>
      <c r="B152" s="120">
        <v>58.09</v>
      </c>
      <c r="C152" s="124">
        <v>-0.86</v>
      </c>
      <c r="D152" s="123">
        <v>-1.45886E-2</v>
      </c>
      <c r="E152" s="120">
        <v>58.78</v>
      </c>
      <c r="F152" s="120">
        <v>57.95</v>
      </c>
      <c r="G152" s="120">
        <v>59.279899999999998</v>
      </c>
      <c r="H152" s="121" t="s">
        <v>76</v>
      </c>
      <c r="I152" s="122">
        <v>861240</v>
      </c>
      <c r="J152" s="120">
        <v>50468460.008900002</v>
      </c>
      <c r="K152" s="120">
        <v>58.231900000000003</v>
      </c>
      <c r="L152" s="120">
        <v>-0.69</v>
      </c>
      <c r="M152" s="120">
        <v>1.3299000000000001</v>
      </c>
      <c r="N152" s="119">
        <v>0.44298769999999998</v>
      </c>
      <c r="O152" s="126">
        <v>0.43786059999999999</v>
      </c>
    </row>
    <row r="153" spans="1:15" x14ac:dyDescent="0.15">
      <c r="A153" s="125">
        <v>42531</v>
      </c>
      <c r="B153" s="120">
        <v>58.95</v>
      </c>
      <c r="C153" s="124">
        <v>0.28000000000000003</v>
      </c>
      <c r="D153" s="123">
        <v>4.7724999999999998E-3</v>
      </c>
      <c r="E153" s="120">
        <v>58.74</v>
      </c>
      <c r="F153" s="120">
        <v>57.81</v>
      </c>
      <c r="G153" s="120">
        <v>59.42</v>
      </c>
      <c r="H153" s="121" t="s">
        <v>76</v>
      </c>
      <c r="I153" s="122">
        <v>596845</v>
      </c>
      <c r="J153" s="120">
        <v>35099688.4855</v>
      </c>
      <c r="K153" s="120">
        <v>58.961399999999998</v>
      </c>
      <c r="L153" s="120">
        <v>0.21</v>
      </c>
      <c r="M153" s="120">
        <v>1.61</v>
      </c>
      <c r="N153" s="119">
        <v>0.37969180000000002</v>
      </c>
      <c r="O153" s="126">
        <v>0.3742221</v>
      </c>
    </row>
    <row r="154" spans="1:15" x14ac:dyDescent="0.15">
      <c r="A154" s="125">
        <v>42524</v>
      </c>
      <c r="B154" s="120">
        <v>58.67</v>
      </c>
      <c r="C154" s="124">
        <v>-1.03</v>
      </c>
      <c r="D154" s="123">
        <v>-1.7252900000000002E-2</v>
      </c>
      <c r="E154" s="120">
        <v>59.7</v>
      </c>
      <c r="F154" s="120">
        <v>57.85</v>
      </c>
      <c r="G154" s="120">
        <v>60.03</v>
      </c>
      <c r="H154" s="121" t="s">
        <v>76</v>
      </c>
      <c r="I154" s="122">
        <v>432593</v>
      </c>
      <c r="J154" s="120">
        <v>25541495.907299999</v>
      </c>
      <c r="K154" s="120">
        <v>58.201700000000002</v>
      </c>
      <c r="L154" s="120">
        <v>-1.03</v>
      </c>
      <c r="M154" s="120">
        <v>2.1800000000000002</v>
      </c>
      <c r="N154" s="119">
        <v>-0.35439569999999998</v>
      </c>
      <c r="O154" s="126">
        <v>-0.35658309999999999</v>
      </c>
    </row>
    <row r="155" spans="1:15" x14ac:dyDescent="0.15">
      <c r="A155" s="125">
        <v>42517</v>
      </c>
      <c r="B155" s="120">
        <v>59.7</v>
      </c>
      <c r="C155" s="124">
        <v>1.39</v>
      </c>
      <c r="D155" s="123">
        <v>2.3838100000000001E-2</v>
      </c>
      <c r="E155" s="120">
        <v>58.61</v>
      </c>
      <c r="F155" s="120">
        <v>58.26</v>
      </c>
      <c r="G155" s="120">
        <v>59.77</v>
      </c>
      <c r="H155" s="121" t="s">
        <v>76</v>
      </c>
      <c r="I155" s="122">
        <v>670059</v>
      </c>
      <c r="J155" s="120">
        <v>39696651.239100002</v>
      </c>
      <c r="K155" s="120">
        <v>59.424599999999998</v>
      </c>
      <c r="L155" s="120">
        <v>1.0900000000000001</v>
      </c>
      <c r="M155" s="120">
        <v>1.51</v>
      </c>
      <c r="N155" s="119">
        <v>3.4929700000000001E-2</v>
      </c>
      <c r="O155" s="126">
        <v>5.8547000000000002E-2</v>
      </c>
    </row>
    <row r="156" spans="1:15" x14ac:dyDescent="0.15">
      <c r="A156" s="125">
        <v>42510</v>
      </c>
      <c r="B156" s="120">
        <v>58.31</v>
      </c>
      <c r="C156" s="124">
        <v>0.12</v>
      </c>
      <c r="D156" s="123">
        <v>2.0622000000000001E-3</v>
      </c>
      <c r="E156" s="120">
        <v>58.59</v>
      </c>
      <c r="F156" s="120">
        <v>57.265999999999998</v>
      </c>
      <c r="G156" s="120">
        <v>58.7</v>
      </c>
      <c r="H156" s="121" t="s">
        <v>76</v>
      </c>
      <c r="I156" s="122">
        <v>647444</v>
      </c>
      <c r="J156" s="120">
        <v>37501076.732100002</v>
      </c>
      <c r="K156" s="120">
        <v>58.130299999999998</v>
      </c>
      <c r="L156" s="120">
        <v>-0.28000000000000003</v>
      </c>
      <c r="M156" s="120">
        <v>1.4339999999999999</v>
      </c>
      <c r="N156" s="119">
        <v>8.3644499999999997E-2</v>
      </c>
      <c r="O156" s="126">
        <v>7.17613E-2</v>
      </c>
    </row>
    <row r="157" spans="1:15" x14ac:dyDescent="0.15">
      <c r="A157" s="125">
        <v>42503</v>
      </c>
      <c r="B157" s="120">
        <v>58.19</v>
      </c>
      <c r="C157" s="124">
        <v>0.14000000000000001</v>
      </c>
      <c r="D157" s="123">
        <v>2.4117000000000001E-3</v>
      </c>
      <c r="E157" s="120">
        <v>58.23</v>
      </c>
      <c r="F157" s="120">
        <v>57.79</v>
      </c>
      <c r="G157" s="120">
        <v>59.71</v>
      </c>
      <c r="H157" s="121" t="s">
        <v>76</v>
      </c>
      <c r="I157" s="122">
        <v>597469</v>
      </c>
      <c r="J157" s="120">
        <v>34990138.454700001</v>
      </c>
      <c r="K157" s="120">
        <v>58.154800000000002</v>
      </c>
      <c r="L157" s="120">
        <v>-0.04</v>
      </c>
      <c r="M157" s="120">
        <v>1.92</v>
      </c>
      <c r="N157" s="119">
        <v>-0.1676908</v>
      </c>
      <c r="O157" s="126">
        <v>-0.16409499999999999</v>
      </c>
    </row>
    <row r="158" spans="1:15" x14ac:dyDescent="0.15">
      <c r="A158" s="125">
        <v>42496</v>
      </c>
      <c r="B158" s="120">
        <v>58.05</v>
      </c>
      <c r="C158" s="124">
        <v>-0.02</v>
      </c>
      <c r="D158" s="123">
        <v>-3.4440000000000002E-4</v>
      </c>
      <c r="E158" s="120">
        <v>58.5</v>
      </c>
      <c r="F158" s="120">
        <v>57.28</v>
      </c>
      <c r="G158" s="120">
        <v>59.36</v>
      </c>
      <c r="H158" s="121" t="s">
        <v>76</v>
      </c>
      <c r="I158" s="122">
        <v>717845</v>
      </c>
      <c r="J158" s="120">
        <v>41858989.364100002</v>
      </c>
      <c r="K158" s="120">
        <v>58.091099999999997</v>
      </c>
      <c r="L158" s="120">
        <v>-0.45</v>
      </c>
      <c r="M158" s="120">
        <v>2.08</v>
      </c>
      <c r="N158" s="119">
        <v>0.61600730000000004</v>
      </c>
      <c r="O158" s="126">
        <v>0.61047569999999995</v>
      </c>
    </row>
    <row r="159" spans="1:15" x14ac:dyDescent="0.15">
      <c r="A159" s="125">
        <v>42489</v>
      </c>
      <c r="B159" s="120">
        <v>58.07</v>
      </c>
      <c r="C159" s="124">
        <v>0.18</v>
      </c>
      <c r="D159" s="123">
        <v>3.1093000000000002E-3</v>
      </c>
      <c r="E159" s="120">
        <v>57.85</v>
      </c>
      <c r="F159" s="120">
        <v>57.63</v>
      </c>
      <c r="G159" s="120">
        <v>59.22</v>
      </c>
      <c r="H159" s="121" t="s">
        <v>76</v>
      </c>
      <c r="I159" s="122">
        <v>444209</v>
      </c>
      <c r="J159" s="120">
        <v>25991693.279100001</v>
      </c>
      <c r="K159" s="120">
        <v>57.996400000000001</v>
      </c>
      <c r="L159" s="120">
        <v>0.22</v>
      </c>
      <c r="M159" s="120">
        <v>1.59</v>
      </c>
      <c r="N159" s="119">
        <v>-0.18353990000000001</v>
      </c>
      <c r="O159" s="126">
        <v>-0.18396170000000001</v>
      </c>
    </row>
    <row r="160" spans="1:15" x14ac:dyDescent="0.15">
      <c r="A160" s="125">
        <v>42482</v>
      </c>
      <c r="B160" s="120">
        <v>57.89</v>
      </c>
      <c r="C160" s="124">
        <v>-0.78</v>
      </c>
      <c r="D160" s="123">
        <v>-1.32947E-2</v>
      </c>
      <c r="E160" s="120">
        <v>58.7</v>
      </c>
      <c r="F160" s="120">
        <v>57.31</v>
      </c>
      <c r="G160" s="120">
        <v>59.62</v>
      </c>
      <c r="H160" s="121" t="s">
        <v>76</v>
      </c>
      <c r="I160" s="122">
        <v>544067</v>
      </c>
      <c r="J160" s="120">
        <v>31851068.618299998</v>
      </c>
      <c r="K160" s="120">
        <v>57.740299999999998</v>
      </c>
      <c r="L160" s="120">
        <v>-0.81</v>
      </c>
      <c r="M160" s="120">
        <v>2.31</v>
      </c>
      <c r="N160" s="119">
        <v>0.2096856</v>
      </c>
      <c r="O160" s="126">
        <v>0.20599439999999999</v>
      </c>
    </row>
    <row r="161" spans="1:15" x14ac:dyDescent="0.15">
      <c r="A161" s="125">
        <v>42475</v>
      </c>
      <c r="B161" s="120">
        <v>58.67</v>
      </c>
      <c r="C161" s="124">
        <v>-0.33</v>
      </c>
      <c r="D161" s="123">
        <v>-5.5932000000000004E-3</v>
      </c>
      <c r="E161" s="120">
        <v>59.19</v>
      </c>
      <c r="F161" s="120">
        <v>57.750100000000003</v>
      </c>
      <c r="G161" s="120">
        <v>59.389899999999997</v>
      </c>
      <c r="H161" s="121" t="s">
        <v>76</v>
      </c>
      <c r="I161" s="122">
        <v>449759</v>
      </c>
      <c r="J161" s="120">
        <v>26410627.465399999</v>
      </c>
      <c r="K161" s="120">
        <v>58.741599999999998</v>
      </c>
      <c r="L161" s="120">
        <v>-0.52</v>
      </c>
      <c r="M161" s="120">
        <v>1.6397999999999999</v>
      </c>
      <c r="N161" s="119">
        <v>-0.29118899999999998</v>
      </c>
      <c r="O161" s="126">
        <v>-0.2883676</v>
      </c>
    </row>
    <row r="162" spans="1:15" x14ac:dyDescent="0.15">
      <c r="A162" s="125">
        <v>42468</v>
      </c>
      <c r="B162" s="120">
        <v>59</v>
      </c>
      <c r="C162" s="124">
        <v>-0.24</v>
      </c>
      <c r="D162" s="123">
        <v>-4.0512999999999999E-3</v>
      </c>
      <c r="E162" s="120">
        <v>58.75</v>
      </c>
      <c r="F162" s="120">
        <v>57.515000000000001</v>
      </c>
      <c r="G162" s="120">
        <v>59.619900000000001</v>
      </c>
      <c r="H162" s="121" t="s">
        <v>76</v>
      </c>
      <c r="I162" s="122">
        <v>634526</v>
      </c>
      <c r="J162" s="120">
        <v>37112739.810099997</v>
      </c>
      <c r="K162" s="120">
        <v>58.428199999999997</v>
      </c>
      <c r="L162" s="120">
        <v>0.25</v>
      </c>
      <c r="M162" s="120">
        <v>2.1049000000000002</v>
      </c>
      <c r="N162" s="119">
        <v>-7.6081499999999996E-2</v>
      </c>
      <c r="O162" s="126">
        <v>-9.0350899999999998E-2</v>
      </c>
    </row>
    <row r="163" spans="1:15" x14ac:dyDescent="0.15">
      <c r="A163" s="125">
        <v>42461</v>
      </c>
      <c r="B163" s="120">
        <v>59.24</v>
      </c>
      <c r="C163" s="124">
        <v>0.21</v>
      </c>
      <c r="D163" s="123">
        <v>3.5574999999999999E-3</v>
      </c>
      <c r="E163" s="120">
        <v>59.47</v>
      </c>
      <c r="F163" s="120">
        <v>58.725999999999999</v>
      </c>
      <c r="G163" s="120">
        <v>59.939900000000002</v>
      </c>
      <c r="H163" s="121" t="s">
        <v>76</v>
      </c>
      <c r="I163" s="122">
        <v>686777</v>
      </c>
      <c r="J163" s="120">
        <v>40798962.4881</v>
      </c>
      <c r="K163" s="120">
        <v>59.267499999999998</v>
      </c>
      <c r="L163" s="120">
        <v>-0.23</v>
      </c>
      <c r="M163" s="120">
        <v>1.2139</v>
      </c>
      <c r="N163" s="119">
        <v>0.1559509</v>
      </c>
      <c r="O163" s="126">
        <v>0.1683788</v>
      </c>
    </row>
    <row r="164" spans="1:15" x14ac:dyDescent="0.15">
      <c r="A164" s="125">
        <v>42454</v>
      </c>
      <c r="B164" s="120">
        <v>59.03</v>
      </c>
      <c r="C164" s="124">
        <v>-0.73</v>
      </c>
      <c r="D164" s="123">
        <v>-1.2215500000000001E-2</v>
      </c>
      <c r="E164" s="120">
        <v>59.87</v>
      </c>
      <c r="F164" s="120">
        <v>57.51</v>
      </c>
      <c r="G164" s="120">
        <v>59.88</v>
      </c>
      <c r="H164" s="121" t="s">
        <v>76</v>
      </c>
      <c r="I164" s="122">
        <v>594123</v>
      </c>
      <c r="J164" s="120">
        <v>34919295.170999996</v>
      </c>
      <c r="K164" s="120">
        <v>58.5319</v>
      </c>
      <c r="L164" s="120">
        <v>-0.84</v>
      </c>
      <c r="M164" s="120">
        <v>2.37</v>
      </c>
      <c r="N164" s="119">
        <v>-0.66899949999999997</v>
      </c>
      <c r="O164" s="126">
        <v>-0.66514430000000002</v>
      </c>
    </row>
    <row r="165" spans="1:15" x14ac:dyDescent="0.15">
      <c r="A165" s="125">
        <v>42447</v>
      </c>
      <c r="B165" s="120">
        <v>59.76</v>
      </c>
      <c r="C165" s="124">
        <v>2.82</v>
      </c>
      <c r="D165" s="123">
        <v>4.9525800000000002E-2</v>
      </c>
      <c r="E165" s="120">
        <v>56.98</v>
      </c>
      <c r="F165" s="120">
        <v>56.635800000000003</v>
      </c>
      <c r="G165" s="120">
        <v>60.23</v>
      </c>
      <c r="H165" s="121" t="s">
        <v>76</v>
      </c>
      <c r="I165" s="122">
        <v>1794931</v>
      </c>
      <c r="J165" s="120">
        <v>104281635.6489</v>
      </c>
      <c r="K165" s="120">
        <v>59.908499999999997</v>
      </c>
      <c r="L165" s="120">
        <v>2.78</v>
      </c>
      <c r="M165" s="120">
        <v>3.5941999999999998</v>
      </c>
      <c r="N165" s="119">
        <v>1.5190176</v>
      </c>
      <c r="O165" s="126">
        <v>1.5531855000000001</v>
      </c>
    </row>
    <row r="166" spans="1:15" x14ac:dyDescent="0.15">
      <c r="A166" s="125">
        <v>42440</v>
      </c>
      <c r="B166" s="120">
        <v>56.94</v>
      </c>
      <c r="C166" s="124">
        <v>-0.94</v>
      </c>
      <c r="D166" s="123">
        <v>-1.6240500000000001E-2</v>
      </c>
      <c r="E166" s="120">
        <v>57.84</v>
      </c>
      <c r="F166" s="120">
        <v>55.89</v>
      </c>
      <c r="G166" s="120">
        <v>58.6999</v>
      </c>
      <c r="H166" s="121" t="s">
        <v>76</v>
      </c>
      <c r="I166" s="122">
        <v>712552</v>
      </c>
      <c r="J166" s="120">
        <v>40843736.209200002</v>
      </c>
      <c r="K166" s="120">
        <v>56.816400000000002</v>
      </c>
      <c r="L166" s="120">
        <v>-0.9</v>
      </c>
      <c r="M166" s="120">
        <v>2.8098999999999998</v>
      </c>
      <c r="N166" s="119">
        <v>-0.43349199999999999</v>
      </c>
      <c r="O166" s="126">
        <v>-0.43945610000000002</v>
      </c>
    </row>
    <row r="167" spans="1:15" x14ac:dyDescent="0.15">
      <c r="A167" s="125">
        <v>42433</v>
      </c>
      <c r="B167" s="120">
        <v>57.88</v>
      </c>
      <c r="C167" s="124">
        <v>0.61</v>
      </c>
      <c r="D167" s="123">
        <v>1.0651300000000001E-2</v>
      </c>
      <c r="E167" s="120">
        <v>57.6</v>
      </c>
      <c r="F167" s="120">
        <v>56.91</v>
      </c>
      <c r="G167" s="120">
        <v>59.03</v>
      </c>
      <c r="H167" s="121" t="s">
        <v>76</v>
      </c>
      <c r="I167" s="122">
        <v>1257797</v>
      </c>
      <c r="J167" s="120">
        <v>72864473.136199996</v>
      </c>
      <c r="K167" s="120">
        <v>57.690100000000001</v>
      </c>
      <c r="L167" s="120">
        <v>0.28000000000000003</v>
      </c>
      <c r="M167" s="120">
        <v>2.12</v>
      </c>
      <c r="N167" s="119">
        <v>0.33596290000000001</v>
      </c>
      <c r="O167" s="126">
        <v>0.35395739999999998</v>
      </c>
    </row>
    <row r="168" spans="1:15" x14ac:dyDescent="0.15">
      <c r="A168" s="125">
        <v>42426</v>
      </c>
      <c r="B168" s="120">
        <v>57.27</v>
      </c>
      <c r="C168" s="124">
        <v>0.77</v>
      </c>
      <c r="D168" s="123">
        <v>1.3628299999999999E-2</v>
      </c>
      <c r="E168" s="120">
        <v>56.88</v>
      </c>
      <c r="F168" s="120">
        <v>56.520099999999999</v>
      </c>
      <c r="G168" s="120">
        <v>57.75</v>
      </c>
      <c r="H168" s="121" t="s">
        <v>76</v>
      </c>
      <c r="I168" s="122">
        <v>941491</v>
      </c>
      <c r="J168" s="120">
        <v>53815929.313000001</v>
      </c>
      <c r="K168" s="120">
        <v>57.1845</v>
      </c>
      <c r="L168" s="120">
        <v>0.39</v>
      </c>
      <c r="M168" s="120">
        <v>1.2299</v>
      </c>
      <c r="N168" s="119">
        <v>-9.89646E-2</v>
      </c>
      <c r="O168" s="126">
        <v>-5.5006100000000002E-2</v>
      </c>
    </row>
    <row r="169" spans="1:15" x14ac:dyDescent="0.15">
      <c r="A169" s="125">
        <v>42419</v>
      </c>
      <c r="B169" s="120">
        <v>56.5</v>
      </c>
      <c r="C169" s="124">
        <v>5.4</v>
      </c>
      <c r="D169" s="123">
        <v>0.10567509999999999</v>
      </c>
      <c r="E169" s="120">
        <v>51.8</v>
      </c>
      <c r="F169" s="120">
        <v>51.573999999999998</v>
      </c>
      <c r="G169" s="120">
        <v>56.75</v>
      </c>
      <c r="H169" s="121" t="s">
        <v>76</v>
      </c>
      <c r="I169" s="122">
        <v>1044899</v>
      </c>
      <c r="J169" s="120">
        <v>56948441.9058</v>
      </c>
      <c r="K169" s="120">
        <v>56.2898</v>
      </c>
      <c r="L169" s="120">
        <v>4.7</v>
      </c>
      <c r="M169" s="120">
        <v>5.1760000000000002</v>
      </c>
      <c r="N169" s="119">
        <v>-0.45640799999999998</v>
      </c>
      <c r="O169" s="126">
        <v>-0.41006510000000002</v>
      </c>
    </row>
    <row r="170" spans="1:15" x14ac:dyDescent="0.15">
      <c r="A170" s="125">
        <v>42412</v>
      </c>
      <c r="B170" s="120">
        <v>51.1</v>
      </c>
      <c r="C170" s="124">
        <v>-0.85</v>
      </c>
      <c r="D170" s="123">
        <v>-1.6361899999999999E-2</v>
      </c>
      <c r="E170" s="120">
        <v>51.5</v>
      </c>
      <c r="F170" s="120">
        <v>49.27</v>
      </c>
      <c r="G170" s="120">
        <v>51.695799999999998</v>
      </c>
      <c r="H170" s="121" t="s">
        <v>76</v>
      </c>
      <c r="I170" s="122">
        <v>1922212</v>
      </c>
      <c r="J170" s="120">
        <v>96533437.592999995</v>
      </c>
      <c r="K170" s="120">
        <v>51.034599999999998</v>
      </c>
      <c r="L170" s="120">
        <v>-0.4</v>
      </c>
      <c r="M170" s="120">
        <v>2.4258000000000002</v>
      </c>
      <c r="N170" s="119">
        <v>0.85937799999999998</v>
      </c>
      <c r="O170" s="126">
        <v>0.75927049999999996</v>
      </c>
    </row>
    <row r="171" spans="1:15" x14ac:dyDescent="0.15">
      <c r="A171" s="125">
        <v>42405</v>
      </c>
      <c r="B171" s="120">
        <v>51.95</v>
      </c>
      <c r="C171" s="124">
        <v>-2.1800000000000002</v>
      </c>
      <c r="D171" s="123">
        <v>-4.0273400000000001E-2</v>
      </c>
      <c r="E171" s="120">
        <v>53.89</v>
      </c>
      <c r="F171" s="120">
        <v>51.75</v>
      </c>
      <c r="G171" s="120">
        <v>54.84</v>
      </c>
      <c r="H171" s="121" t="s">
        <v>76</v>
      </c>
      <c r="I171" s="122">
        <v>1033793</v>
      </c>
      <c r="J171" s="120">
        <v>54871288.216700003</v>
      </c>
      <c r="K171" s="120">
        <v>52.003100000000003</v>
      </c>
      <c r="L171" s="120">
        <v>-1.94</v>
      </c>
      <c r="M171" s="120">
        <v>3.09</v>
      </c>
      <c r="N171" s="119">
        <v>-8.2656400000000005E-2</v>
      </c>
      <c r="O171" s="126">
        <v>-7.8721100000000002E-2</v>
      </c>
    </row>
    <row r="172" spans="1:15" x14ac:dyDescent="0.15">
      <c r="A172" s="125">
        <v>42398</v>
      </c>
      <c r="B172" s="120">
        <v>54.13</v>
      </c>
      <c r="C172" s="124">
        <v>0.94</v>
      </c>
      <c r="D172" s="123">
        <v>1.7672500000000001E-2</v>
      </c>
      <c r="E172" s="120">
        <v>53.72</v>
      </c>
      <c r="F172" s="120">
        <v>52.067</v>
      </c>
      <c r="G172" s="120">
        <v>54.14</v>
      </c>
      <c r="H172" s="121" t="s">
        <v>76</v>
      </c>
      <c r="I172" s="122">
        <v>1126942</v>
      </c>
      <c r="J172" s="120">
        <v>59559912.581</v>
      </c>
      <c r="K172" s="120">
        <v>53.4679</v>
      </c>
      <c r="L172" s="120">
        <v>0.41</v>
      </c>
      <c r="M172" s="120">
        <v>2.073</v>
      </c>
      <c r="N172" s="119">
        <v>-0.1642277</v>
      </c>
      <c r="O172" s="126">
        <v>-0.14022299999999999</v>
      </c>
    </row>
    <row r="173" spans="1:15" x14ac:dyDescent="0.15">
      <c r="A173" s="125">
        <v>42391</v>
      </c>
      <c r="B173" s="120">
        <v>53.19</v>
      </c>
      <c r="C173" s="124">
        <v>2.37</v>
      </c>
      <c r="D173" s="123">
        <v>4.6635200000000002E-2</v>
      </c>
      <c r="E173" s="120">
        <v>51</v>
      </c>
      <c r="F173" s="120">
        <v>50.1004</v>
      </c>
      <c r="G173" s="120">
        <v>53.47</v>
      </c>
      <c r="H173" s="121" t="s">
        <v>76</v>
      </c>
      <c r="I173" s="122">
        <v>1348384</v>
      </c>
      <c r="J173" s="120">
        <v>69273671.522300005</v>
      </c>
      <c r="K173" s="120">
        <v>52.733600000000003</v>
      </c>
      <c r="L173" s="120">
        <v>2.19</v>
      </c>
      <c r="M173" s="120">
        <v>3.3696000000000002</v>
      </c>
      <c r="N173" s="119">
        <v>-0.36632870000000001</v>
      </c>
      <c r="O173" s="126">
        <v>-0.36708770000000002</v>
      </c>
    </row>
    <row r="174" spans="1:15" x14ac:dyDescent="0.15">
      <c r="A174" s="125">
        <v>42384</v>
      </c>
      <c r="B174" s="120">
        <v>50.82</v>
      </c>
      <c r="C174" s="124">
        <v>-2.71</v>
      </c>
      <c r="D174" s="123">
        <v>-5.0625799999999999E-2</v>
      </c>
      <c r="E174" s="120">
        <v>53.31</v>
      </c>
      <c r="F174" s="120">
        <v>48.455199999999998</v>
      </c>
      <c r="G174" s="120">
        <v>53.652000000000001</v>
      </c>
      <c r="H174" s="121" t="s">
        <v>76</v>
      </c>
      <c r="I174" s="122">
        <v>2127892</v>
      </c>
      <c r="J174" s="120">
        <v>109452242.2484</v>
      </c>
      <c r="K174" s="120">
        <v>50.914700000000003</v>
      </c>
      <c r="L174" s="120">
        <v>-2.4900000000000002</v>
      </c>
      <c r="M174" s="120">
        <v>5.1967999999999996</v>
      </c>
      <c r="N174" s="119">
        <v>0.72897160000000005</v>
      </c>
      <c r="O174" s="126">
        <v>0.6170388</v>
      </c>
    </row>
    <row r="175" spans="1:15" x14ac:dyDescent="0.15">
      <c r="A175" s="125">
        <v>42377</v>
      </c>
      <c r="B175" s="120">
        <v>53.53</v>
      </c>
      <c r="C175" s="124">
        <v>-2.31</v>
      </c>
      <c r="D175" s="123">
        <v>-4.1368200000000001E-2</v>
      </c>
      <c r="E175" s="120">
        <v>55.05</v>
      </c>
      <c r="F175" s="120">
        <v>53.28</v>
      </c>
      <c r="G175" s="120">
        <v>55.97</v>
      </c>
      <c r="H175" s="121" t="s">
        <v>76</v>
      </c>
      <c r="I175" s="122">
        <v>1230727</v>
      </c>
      <c r="J175" s="120">
        <v>67686836.839699998</v>
      </c>
      <c r="K175" s="120">
        <v>54.194400000000002</v>
      </c>
      <c r="L175" s="120">
        <v>-1.52</v>
      </c>
      <c r="M175" s="120">
        <v>2.69</v>
      </c>
      <c r="N175" s="119">
        <v>1.5507084</v>
      </c>
      <c r="O175" s="126">
        <v>1.5109870000000001</v>
      </c>
    </row>
    <row r="176" spans="1:15" x14ac:dyDescent="0.15">
      <c r="A176" s="125">
        <v>42370</v>
      </c>
      <c r="B176" s="120">
        <v>55.84</v>
      </c>
      <c r="C176" s="124">
        <v>1.33</v>
      </c>
      <c r="D176" s="123">
        <v>2.4399199999999999E-2</v>
      </c>
      <c r="E176" s="120">
        <v>54.4</v>
      </c>
      <c r="F176" s="120">
        <v>54.05</v>
      </c>
      <c r="G176" s="120">
        <v>56.97</v>
      </c>
      <c r="H176" s="121" t="s">
        <v>76</v>
      </c>
      <c r="I176" s="122">
        <v>482504</v>
      </c>
      <c r="J176" s="120">
        <v>26956267.204100002</v>
      </c>
      <c r="K176" s="120">
        <v>56.298499999999997</v>
      </c>
      <c r="L176" s="120">
        <v>1.44</v>
      </c>
      <c r="M176" s="120">
        <v>2.92</v>
      </c>
      <c r="N176" s="119">
        <v>-0.47735420000000001</v>
      </c>
      <c r="O176" s="126">
        <v>-0.446851</v>
      </c>
    </row>
    <row r="177" spans="1:15" x14ac:dyDescent="0.15">
      <c r="A177" s="125">
        <v>42363</v>
      </c>
      <c r="B177" s="120">
        <v>54.51</v>
      </c>
      <c r="C177" s="124">
        <v>2</v>
      </c>
      <c r="D177" s="123">
        <v>3.8087999999999997E-2</v>
      </c>
      <c r="E177" s="120">
        <v>52.98</v>
      </c>
      <c r="F177" s="120">
        <v>51.361199999999997</v>
      </c>
      <c r="G177" s="120">
        <v>54.94</v>
      </c>
      <c r="H177" s="121" t="s">
        <v>76</v>
      </c>
      <c r="I177" s="122">
        <v>923195</v>
      </c>
      <c r="J177" s="120">
        <v>48732376.334600002</v>
      </c>
      <c r="K177" s="120">
        <v>54.544800000000002</v>
      </c>
      <c r="L177" s="120">
        <v>1.53</v>
      </c>
      <c r="M177" s="120">
        <v>3.5788000000000002</v>
      </c>
      <c r="N177" s="119">
        <v>-0.12206350000000001</v>
      </c>
      <c r="O177" s="126">
        <v>-0.1363577</v>
      </c>
    </row>
    <row r="178" spans="1:15" x14ac:dyDescent="0.15">
      <c r="A178" s="125">
        <v>42356</v>
      </c>
      <c r="B178" s="120">
        <v>52.51</v>
      </c>
      <c r="C178" s="124">
        <v>0.28999999999999998</v>
      </c>
      <c r="D178" s="123">
        <v>5.5534E-3</v>
      </c>
      <c r="E178" s="120">
        <v>52.19</v>
      </c>
      <c r="F178" s="120">
        <v>51.68</v>
      </c>
      <c r="G178" s="120">
        <v>55.5</v>
      </c>
      <c r="H178" s="121" t="s">
        <v>76</v>
      </c>
      <c r="I178" s="122">
        <v>1051551</v>
      </c>
      <c r="J178" s="120">
        <v>56426571.917900003</v>
      </c>
      <c r="K178" s="120">
        <v>52.634399999999999</v>
      </c>
      <c r="L178" s="120">
        <v>0.32</v>
      </c>
      <c r="M178" s="120">
        <v>3.82</v>
      </c>
      <c r="N178" s="119">
        <v>0.2619919</v>
      </c>
      <c r="O178" s="126">
        <v>0.26996579999999998</v>
      </c>
    </row>
    <row r="179" spans="1:15" x14ac:dyDescent="0.15">
      <c r="A179" s="125">
        <v>42349</v>
      </c>
      <c r="B179" s="120">
        <v>52.22</v>
      </c>
      <c r="C179" s="124">
        <v>-2.85</v>
      </c>
      <c r="D179" s="123">
        <v>-5.1752300000000001E-2</v>
      </c>
      <c r="E179" s="120">
        <v>55.18</v>
      </c>
      <c r="F179" s="120">
        <v>51.19</v>
      </c>
      <c r="G179" s="120">
        <v>55.18</v>
      </c>
      <c r="H179" s="121" t="s">
        <v>76</v>
      </c>
      <c r="I179" s="122">
        <v>833247</v>
      </c>
      <c r="J179" s="120">
        <v>44431569.665399998</v>
      </c>
      <c r="K179" s="120">
        <v>52.077100000000002</v>
      </c>
      <c r="L179" s="120">
        <v>-2.96</v>
      </c>
      <c r="M179" s="120">
        <v>3.99</v>
      </c>
      <c r="N179" s="119">
        <v>-0.36572070000000001</v>
      </c>
      <c r="O179" s="126">
        <v>-0.40391450000000001</v>
      </c>
    </row>
    <row r="180" spans="1:15" x14ac:dyDescent="0.15">
      <c r="A180" s="125">
        <v>42342</v>
      </c>
      <c r="B180" s="120">
        <v>55.07</v>
      </c>
      <c r="C180" s="124">
        <v>-2.06</v>
      </c>
      <c r="D180" s="123">
        <v>-3.6058100000000003E-2</v>
      </c>
      <c r="E180" s="120">
        <v>58.02</v>
      </c>
      <c r="F180" s="120">
        <v>54.311500000000002</v>
      </c>
      <c r="G180" s="120">
        <v>58.02</v>
      </c>
      <c r="H180" s="121" t="s">
        <v>76</v>
      </c>
      <c r="I180" s="122">
        <v>1313691</v>
      </c>
      <c r="J180" s="120">
        <v>74538916.532700002</v>
      </c>
      <c r="K180" s="120">
        <v>55.1753</v>
      </c>
      <c r="L180" s="120">
        <v>-2.95</v>
      </c>
      <c r="M180" s="120">
        <v>3.7084999999999999</v>
      </c>
      <c r="N180" s="119">
        <v>1.9296517</v>
      </c>
      <c r="O180" s="126">
        <v>1.9267548000000001</v>
      </c>
    </row>
    <row r="181" spans="1:15" x14ac:dyDescent="0.15">
      <c r="A181" s="125">
        <v>42335</v>
      </c>
      <c r="B181" s="120">
        <v>57.13</v>
      </c>
      <c r="C181" s="124">
        <v>0.41</v>
      </c>
      <c r="D181" s="123">
        <v>7.2284999999999997E-3</v>
      </c>
      <c r="E181" s="120">
        <v>56.7</v>
      </c>
      <c r="F181" s="120">
        <v>56.03</v>
      </c>
      <c r="G181" s="120">
        <v>57.6</v>
      </c>
      <c r="H181" s="121" t="s">
        <v>76</v>
      </c>
      <c r="I181" s="122">
        <v>448412</v>
      </c>
      <c r="J181" s="120">
        <v>25468111.2258</v>
      </c>
      <c r="K181" s="120">
        <v>57.037999999999997</v>
      </c>
      <c r="L181" s="120">
        <v>0.43</v>
      </c>
      <c r="M181" s="120">
        <v>1.57</v>
      </c>
      <c r="N181" s="119">
        <v>-0.2868947</v>
      </c>
      <c r="O181" s="126">
        <v>-0.2830723</v>
      </c>
    </row>
    <row r="182" spans="1:15" x14ac:dyDescent="0.15">
      <c r="A182" s="125">
        <v>42328</v>
      </c>
      <c r="B182" s="120">
        <v>56.72</v>
      </c>
      <c r="C182" s="124">
        <v>0.67</v>
      </c>
      <c r="D182" s="123">
        <v>1.19536E-2</v>
      </c>
      <c r="E182" s="120">
        <v>56.05</v>
      </c>
      <c r="F182" s="120">
        <v>55.7</v>
      </c>
      <c r="G182" s="120">
        <v>57.47</v>
      </c>
      <c r="H182" s="121" t="s">
        <v>76</v>
      </c>
      <c r="I182" s="122">
        <v>628816</v>
      </c>
      <c r="J182" s="120">
        <v>35523961.940899998</v>
      </c>
      <c r="K182" s="120">
        <v>56.475700000000003</v>
      </c>
      <c r="L182" s="120">
        <v>0.67</v>
      </c>
      <c r="M182" s="120">
        <v>1.77</v>
      </c>
      <c r="N182" s="119">
        <v>-9.3488799999999997E-2</v>
      </c>
      <c r="O182" s="126">
        <v>-0.1029427</v>
      </c>
    </row>
    <row r="183" spans="1:15" x14ac:dyDescent="0.15">
      <c r="A183" s="125">
        <v>42321</v>
      </c>
      <c r="B183" s="120">
        <v>56.05</v>
      </c>
      <c r="C183" s="124">
        <v>-2.4300000000000002</v>
      </c>
      <c r="D183" s="123">
        <v>-4.1552699999999998E-2</v>
      </c>
      <c r="E183" s="120">
        <v>58.91</v>
      </c>
      <c r="F183" s="120">
        <v>55.417000000000002</v>
      </c>
      <c r="G183" s="120">
        <v>58.91</v>
      </c>
      <c r="H183" s="121" t="s">
        <v>76</v>
      </c>
      <c r="I183" s="122">
        <v>693666</v>
      </c>
      <c r="J183" s="120">
        <v>39600551.553999998</v>
      </c>
      <c r="K183" s="120">
        <v>56.0929</v>
      </c>
      <c r="L183" s="120">
        <v>-2.86</v>
      </c>
      <c r="M183" s="120">
        <v>3.4929999999999999</v>
      </c>
      <c r="N183" s="119">
        <v>-0.31288290000000002</v>
      </c>
      <c r="O183" s="126">
        <v>-0.31804529999999998</v>
      </c>
    </row>
    <row r="184" spans="1:15" x14ac:dyDescent="0.15">
      <c r="A184" s="125">
        <v>42314</v>
      </c>
      <c r="B184" s="120">
        <v>58.48</v>
      </c>
      <c r="C184" s="124">
        <v>2.48</v>
      </c>
      <c r="D184" s="123">
        <v>4.4285699999999997E-2</v>
      </c>
      <c r="E184" s="120">
        <v>56.26</v>
      </c>
      <c r="F184" s="120">
        <v>55.45</v>
      </c>
      <c r="G184" s="120">
        <v>59</v>
      </c>
      <c r="H184" s="121" t="s">
        <v>76</v>
      </c>
      <c r="I184" s="122">
        <v>1009531</v>
      </c>
      <c r="J184" s="120">
        <v>58069183.491400003</v>
      </c>
      <c r="K184" s="120">
        <v>58.447299999999998</v>
      </c>
      <c r="L184" s="120">
        <v>2.2200000000000002</v>
      </c>
      <c r="M184" s="120">
        <v>3.55</v>
      </c>
      <c r="N184" s="119">
        <v>0.92850699999999997</v>
      </c>
      <c r="O184" s="126">
        <v>0.94402719999999996</v>
      </c>
    </row>
    <row r="185" spans="1:15" x14ac:dyDescent="0.15">
      <c r="A185" s="125">
        <v>42307</v>
      </c>
      <c r="B185" s="120">
        <v>56</v>
      </c>
      <c r="C185" s="124">
        <v>-2</v>
      </c>
      <c r="D185" s="123">
        <v>-3.4482800000000001E-2</v>
      </c>
      <c r="E185" s="120">
        <v>58.06</v>
      </c>
      <c r="F185" s="120">
        <v>55.78</v>
      </c>
      <c r="G185" s="120">
        <v>58.286000000000001</v>
      </c>
      <c r="H185" s="121" t="s">
        <v>76</v>
      </c>
      <c r="I185" s="122">
        <v>523478</v>
      </c>
      <c r="J185" s="120">
        <v>29870560.5165</v>
      </c>
      <c r="K185" s="120">
        <v>56.1402</v>
      </c>
      <c r="L185" s="120">
        <v>-2.06</v>
      </c>
      <c r="M185" s="120">
        <v>2.5059999999999998</v>
      </c>
      <c r="N185" s="119">
        <v>-0.1729069</v>
      </c>
      <c r="O185" s="126">
        <v>-0.17766499999999999</v>
      </c>
    </row>
    <row r="186" spans="1:15" x14ac:dyDescent="0.15">
      <c r="A186" s="125">
        <v>42300</v>
      </c>
      <c r="B186" s="120">
        <v>58</v>
      </c>
      <c r="C186" s="124">
        <v>2.35</v>
      </c>
      <c r="D186" s="123">
        <v>4.22282E-2</v>
      </c>
      <c r="E186" s="120">
        <v>55.35</v>
      </c>
      <c r="F186" s="120">
        <v>55.02</v>
      </c>
      <c r="G186" s="120">
        <v>58.48</v>
      </c>
      <c r="H186" s="121" t="s">
        <v>76</v>
      </c>
      <c r="I186" s="122">
        <v>632913</v>
      </c>
      <c r="J186" s="120">
        <v>36324076.499399997</v>
      </c>
      <c r="K186" s="120">
        <v>58.063099999999999</v>
      </c>
      <c r="L186" s="120">
        <v>2.65</v>
      </c>
      <c r="M186" s="120">
        <v>3.46</v>
      </c>
      <c r="N186" s="119">
        <v>0.34777039999999998</v>
      </c>
      <c r="O186" s="126">
        <v>0.40968850000000001</v>
      </c>
    </row>
    <row r="187" spans="1:15" x14ac:dyDescent="0.15">
      <c r="A187" s="125">
        <v>42293</v>
      </c>
      <c r="B187" s="120">
        <v>55.65</v>
      </c>
      <c r="C187" s="124">
        <v>0.95</v>
      </c>
      <c r="D187" s="123">
        <v>1.7367500000000001E-2</v>
      </c>
      <c r="E187" s="120">
        <v>54.75</v>
      </c>
      <c r="F187" s="120">
        <v>53.65</v>
      </c>
      <c r="G187" s="120">
        <v>55.93</v>
      </c>
      <c r="H187" s="121" t="s">
        <v>76</v>
      </c>
      <c r="I187" s="122">
        <v>469600</v>
      </c>
      <c r="J187" s="120">
        <v>25767448.188999999</v>
      </c>
      <c r="K187" s="120">
        <v>55.564500000000002</v>
      </c>
      <c r="L187" s="120">
        <v>0.9</v>
      </c>
      <c r="M187" s="120">
        <v>2.2799999999999998</v>
      </c>
      <c r="N187" s="119">
        <v>0.1628569</v>
      </c>
      <c r="O187" s="126">
        <v>0.17941979999999999</v>
      </c>
    </row>
    <row r="188" spans="1:15" x14ac:dyDescent="0.15">
      <c r="A188" s="125">
        <v>42286</v>
      </c>
      <c r="B188" s="120">
        <v>54.7</v>
      </c>
      <c r="C188" s="124">
        <v>1.75</v>
      </c>
      <c r="D188" s="123">
        <v>3.3050000000000003E-2</v>
      </c>
      <c r="E188" s="120">
        <v>53.46</v>
      </c>
      <c r="F188" s="120">
        <v>53.04</v>
      </c>
      <c r="G188" s="120">
        <v>55.71</v>
      </c>
      <c r="H188" s="121" t="s">
        <v>76</v>
      </c>
      <c r="I188" s="122">
        <v>403833</v>
      </c>
      <c r="J188" s="120">
        <v>21847562.061099999</v>
      </c>
      <c r="K188" s="120">
        <v>54.689599999999999</v>
      </c>
      <c r="L188" s="120">
        <v>1.24</v>
      </c>
      <c r="M188" s="120">
        <v>2.67</v>
      </c>
      <c r="N188" s="119">
        <v>-0.50391629999999998</v>
      </c>
      <c r="O188" s="126">
        <v>-0.48465079999999999</v>
      </c>
    </row>
    <row r="189" spans="1:15" x14ac:dyDescent="0.15">
      <c r="A189" s="125">
        <v>42279</v>
      </c>
      <c r="B189" s="120">
        <v>52.95</v>
      </c>
      <c r="C189" s="124">
        <v>0.03</v>
      </c>
      <c r="D189" s="123">
        <v>5.6689999999999996E-4</v>
      </c>
      <c r="E189" s="120">
        <v>52.72</v>
      </c>
      <c r="F189" s="120">
        <v>50.6</v>
      </c>
      <c r="G189" s="120">
        <v>53.46</v>
      </c>
      <c r="H189" s="121" t="s">
        <v>76</v>
      </c>
      <c r="I189" s="122">
        <v>814042</v>
      </c>
      <c r="J189" s="120">
        <v>42393706.575499997</v>
      </c>
      <c r="K189" s="120">
        <v>52.678800000000003</v>
      </c>
      <c r="L189" s="120">
        <v>0.23</v>
      </c>
      <c r="M189" s="120">
        <v>2.86</v>
      </c>
      <c r="N189" s="119">
        <v>-0.11894689999999999</v>
      </c>
      <c r="O189" s="126">
        <v>-0.14404810000000001</v>
      </c>
    </row>
    <row r="190" spans="1:15" x14ac:dyDescent="0.15">
      <c r="A190" s="125">
        <v>42272</v>
      </c>
      <c r="B190" s="120">
        <v>52.92</v>
      </c>
      <c r="C190" s="124">
        <v>-1.63</v>
      </c>
      <c r="D190" s="123">
        <v>-2.9880799999999999E-2</v>
      </c>
      <c r="E190" s="120">
        <v>54.92</v>
      </c>
      <c r="F190" s="120">
        <v>52.26</v>
      </c>
      <c r="G190" s="120">
        <v>55.57</v>
      </c>
      <c r="H190" s="121" t="s">
        <v>76</v>
      </c>
      <c r="I190" s="122">
        <v>923942</v>
      </c>
      <c r="J190" s="120">
        <v>49528139.128899999</v>
      </c>
      <c r="K190" s="120">
        <v>53.186</v>
      </c>
      <c r="L190" s="120">
        <v>-2</v>
      </c>
      <c r="M190" s="120">
        <v>3.31</v>
      </c>
      <c r="N190" s="119">
        <v>0.2260963</v>
      </c>
      <c r="O190" s="126">
        <v>0.18691679999999999</v>
      </c>
    </row>
    <row r="191" spans="1:15" x14ac:dyDescent="0.15">
      <c r="A191" s="125">
        <v>42265</v>
      </c>
      <c r="B191" s="120">
        <v>54.55</v>
      </c>
      <c r="C191" s="124">
        <v>-0.04</v>
      </c>
      <c r="D191" s="123">
        <v>-7.3269999999999997E-4</v>
      </c>
      <c r="E191" s="120">
        <v>54.65</v>
      </c>
      <c r="F191" s="120">
        <v>54.35</v>
      </c>
      <c r="G191" s="120">
        <v>56.38</v>
      </c>
      <c r="H191" s="121" t="s">
        <v>76</v>
      </c>
      <c r="I191" s="122">
        <v>753564</v>
      </c>
      <c r="J191" s="120">
        <v>41728399.0088</v>
      </c>
      <c r="K191" s="120">
        <v>55.158200000000001</v>
      </c>
      <c r="L191" s="120">
        <v>-0.1</v>
      </c>
      <c r="M191" s="120">
        <v>2.0299999999999998</v>
      </c>
      <c r="N191" s="119">
        <v>2.61283E-2</v>
      </c>
      <c r="O191" s="126">
        <v>4.58719E-2</v>
      </c>
    </row>
    <row r="192" spans="1:15" x14ac:dyDescent="0.15">
      <c r="A192" s="125">
        <v>42258</v>
      </c>
      <c r="B192" s="120">
        <v>54.59</v>
      </c>
      <c r="C192" s="124">
        <v>0.15</v>
      </c>
      <c r="D192" s="123">
        <v>2.7553E-3</v>
      </c>
      <c r="E192" s="120">
        <v>54.61</v>
      </c>
      <c r="F192" s="120">
        <v>53.52</v>
      </c>
      <c r="G192" s="120">
        <v>55.23</v>
      </c>
      <c r="H192" s="121" t="s">
        <v>76</v>
      </c>
      <c r="I192" s="122">
        <v>734376</v>
      </c>
      <c r="J192" s="120">
        <v>39898193.976800002</v>
      </c>
      <c r="K192" s="120">
        <v>54.397500000000001</v>
      </c>
      <c r="L192" s="120">
        <v>-0.02</v>
      </c>
      <c r="M192" s="120">
        <v>1.71</v>
      </c>
      <c r="N192" s="119">
        <v>-0.31103439999999999</v>
      </c>
      <c r="O192" s="126">
        <v>-0.30279640000000002</v>
      </c>
    </row>
    <row r="193" spans="1:15" x14ac:dyDescent="0.15">
      <c r="A193" s="125">
        <v>42251</v>
      </c>
      <c r="B193" s="120">
        <v>54.44</v>
      </c>
      <c r="C193" s="124">
        <v>0.37</v>
      </c>
      <c r="D193" s="123">
        <v>6.8430000000000001E-3</v>
      </c>
      <c r="E193" s="120">
        <v>54.43</v>
      </c>
      <c r="F193" s="120">
        <v>52.32</v>
      </c>
      <c r="G193" s="120">
        <v>55.652500000000003</v>
      </c>
      <c r="H193" s="121" t="s">
        <v>76</v>
      </c>
      <c r="I193" s="122">
        <v>1065911</v>
      </c>
      <c r="J193" s="120">
        <v>57226029.934600003</v>
      </c>
      <c r="K193" s="120">
        <v>53.977200000000003</v>
      </c>
      <c r="L193" s="120">
        <v>0.01</v>
      </c>
      <c r="M193" s="120">
        <v>3.3325</v>
      </c>
      <c r="N193" s="119">
        <v>-0.1725855</v>
      </c>
      <c r="O193" s="126">
        <v>-0.13865669999999999</v>
      </c>
    </row>
    <row r="194" spans="1:15" x14ac:dyDescent="0.15">
      <c r="A194" s="125">
        <v>42244</v>
      </c>
      <c r="B194" s="120">
        <v>54.07</v>
      </c>
      <c r="C194" s="124">
        <v>1.88</v>
      </c>
      <c r="D194" s="123">
        <v>3.6022199999999997E-2</v>
      </c>
      <c r="E194" s="120">
        <v>49.25</v>
      </c>
      <c r="F194" s="120">
        <v>48.94</v>
      </c>
      <c r="G194" s="120">
        <v>54.6999</v>
      </c>
      <c r="H194" s="121" t="s">
        <v>76</v>
      </c>
      <c r="I194" s="122">
        <v>1288243</v>
      </c>
      <c r="J194" s="120">
        <v>66438122.583499998</v>
      </c>
      <c r="K194" s="120">
        <v>54.050699999999999</v>
      </c>
      <c r="L194" s="120">
        <v>4.82</v>
      </c>
      <c r="M194" s="120">
        <v>5.7599</v>
      </c>
      <c r="N194" s="119">
        <v>0.1013213</v>
      </c>
      <c r="O194" s="126">
        <v>7.7013300000000007E-2</v>
      </c>
    </row>
    <row r="195" spans="1:15" x14ac:dyDescent="0.15">
      <c r="A195" s="125">
        <v>42237</v>
      </c>
      <c r="B195" s="120">
        <v>52.19</v>
      </c>
      <c r="C195" s="124">
        <v>-2.37</v>
      </c>
      <c r="D195" s="123">
        <v>-4.3438400000000002E-2</v>
      </c>
      <c r="E195" s="120">
        <v>54.74</v>
      </c>
      <c r="F195" s="120">
        <v>51.36</v>
      </c>
      <c r="G195" s="120">
        <v>54.77</v>
      </c>
      <c r="H195" s="121" t="s">
        <v>76</v>
      </c>
      <c r="I195" s="122">
        <v>1169725</v>
      </c>
      <c r="J195" s="120">
        <v>61687373.833700001</v>
      </c>
      <c r="K195" s="120">
        <v>51.889499999999998</v>
      </c>
      <c r="L195" s="120">
        <v>-2.5499999999999998</v>
      </c>
      <c r="M195" s="120">
        <v>3.41</v>
      </c>
      <c r="N195" s="119">
        <v>0.22028</v>
      </c>
      <c r="O195" s="126">
        <v>0.19783419999999999</v>
      </c>
    </row>
    <row r="196" spans="1:15" x14ac:dyDescent="0.15">
      <c r="A196" s="125">
        <v>42230</v>
      </c>
      <c r="B196" s="120">
        <v>54.56</v>
      </c>
      <c r="C196" s="124">
        <v>0.8</v>
      </c>
      <c r="D196" s="123">
        <v>1.4881E-2</v>
      </c>
      <c r="E196" s="120">
        <v>53.79</v>
      </c>
      <c r="F196" s="120">
        <v>52.38</v>
      </c>
      <c r="G196" s="120">
        <v>54.95</v>
      </c>
      <c r="H196" s="121" t="s">
        <v>76</v>
      </c>
      <c r="I196" s="122">
        <v>958571</v>
      </c>
      <c r="J196" s="120">
        <v>51499092.540399998</v>
      </c>
      <c r="K196" s="120">
        <v>54.096200000000003</v>
      </c>
      <c r="L196" s="120">
        <v>0.77</v>
      </c>
      <c r="M196" s="120">
        <v>2.57</v>
      </c>
      <c r="N196" s="119">
        <v>8.6759699999999995E-2</v>
      </c>
      <c r="O196" s="126">
        <v>5.0149300000000001E-2</v>
      </c>
    </row>
    <row r="197" spans="1:15" x14ac:dyDescent="0.15">
      <c r="A197" s="125">
        <v>42223</v>
      </c>
      <c r="B197" s="120">
        <v>53.76</v>
      </c>
      <c r="C197" s="124">
        <v>0.11</v>
      </c>
      <c r="D197" s="123">
        <v>2.0503000000000001E-3</v>
      </c>
      <c r="E197" s="120">
        <v>53.7</v>
      </c>
      <c r="F197" s="120">
        <v>53.6</v>
      </c>
      <c r="G197" s="120">
        <v>58.12</v>
      </c>
      <c r="H197" s="121" t="s">
        <v>76</v>
      </c>
      <c r="I197" s="122">
        <v>882045</v>
      </c>
      <c r="J197" s="120">
        <v>49039781.595899999</v>
      </c>
      <c r="K197" s="120">
        <v>54.306399999999996</v>
      </c>
      <c r="L197" s="120">
        <v>0.06</v>
      </c>
      <c r="M197" s="120">
        <v>4.5199999999999996</v>
      </c>
      <c r="N197" s="119">
        <v>0.18249119999999999</v>
      </c>
      <c r="O197" s="126">
        <v>0.24655759999999999</v>
      </c>
    </row>
    <row r="198" spans="1:15" x14ac:dyDescent="0.15">
      <c r="A198" s="125">
        <v>42216</v>
      </c>
      <c r="B198" s="120">
        <v>53.65</v>
      </c>
      <c r="C198" s="124">
        <v>-0.44</v>
      </c>
      <c r="D198" s="123">
        <v>-8.1346000000000005E-3</v>
      </c>
      <c r="E198" s="120">
        <v>53.59</v>
      </c>
      <c r="F198" s="120">
        <v>50.25</v>
      </c>
      <c r="G198" s="120">
        <v>54.3</v>
      </c>
      <c r="H198" s="121" t="s">
        <v>76</v>
      </c>
      <c r="I198" s="122">
        <v>745921</v>
      </c>
      <c r="J198" s="120">
        <v>39340164.414700001</v>
      </c>
      <c r="K198" s="120">
        <v>53.583199999999998</v>
      </c>
      <c r="L198" s="120">
        <v>0.06</v>
      </c>
      <c r="M198" s="120">
        <v>4.05</v>
      </c>
      <c r="N198" s="119">
        <v>0.13515740000000001</v>
      </c>
      <c r="O198" s="126">
        <v>8.6584599999999998E-2</v>
      </c>
    </row>
    <row r="199" spans="1:15" x14ac:dyDescent="0.15">
      <c r="A199" s="125">
        <v>42209</v>
      </c>
      <c r="B199" s="120">
        <v>54.09</v>
      </c>
      <c r="C199" s="124">
        <v>-2.56</v>
      </c>
      <c r="D199" s="123">
        <v>-4.5189800000000002E-2</v>
      </c>
      <c r="E199" s="120">
        <v>56.85</v>
      </c>
      <c r="F199" s="120">
        <v>53.31</v>
      </c>
      <c r="G199" s="120">
        <v>56.85</v>
      </c>
      <c r="H199" s="121" t="s">
        <v>76</v>
      </c>
      <c r="I199" s="122">
        <v>657108</v>
      </c>
      <c r="J199" s="120">
        <v>36205341.167599998</v>
      </c>
      <c r="K199" s="120">
        <v>54.059699999999999</v>
      </c>
      <c r="L199" s="120">
        <v>-2.76</v>
      </c>
      <c r="M199" s="120">
        <v>3.54</v>
      </c>
      <c r="N199" s="119">
        <v>0.68553629999999999</v>
      </c>
      <c r="O199" s="126">
        <v>0.64442569999999999</v>
      </c>
    </row>
    <row r="200" spans="1:15" x14ac:dyDescent="0.15">
      <c r="A200" s="125">
        <v>42202</v>
      </c>
      <c r="B200" s="120">
        <v>56.65</v>
      </c>
      <c r="C200" s="124">
        <v>0.56999999999999995</v>
      </c>
      <c r="D200" s="123">
        <v>1.0164100000000001E-2</v>
      </c>
      <c r="E200" s="120">
        <v>55.88</v>
      </c>
      <c r="F200" s="120">
        <v>55.795000000000002</v>
      </c>
      <c r="G200" s="120">
        <v>57.29</v>
      </c>
      <c r="H200" s="121" t="s">
        <v>76</v>
      </c>
      <c r="I200" s="122">
        <v>389851</v>
      </c>
      <c r="J200" s="120">
        <v>22017012.043200001</v>
      </c>
      <c r="K200" s="120">
        <v>56.473399999999998</v>
      </c>
      <c r="L200" s="120">
        <v>0.77</v>
      </c>
      <c r="M200" s="120">
        <v>1.4950000000000001</v>
      </c>
      <c r="N200" s="119">
        <v>-0.41089920000000002</v>
      </c>
      <c r="O200" s="126">
        <v>-0.39570810000000001</v>
      </c>
    </row>
    <row r="201" spans="1:15" x14ac:dyDescent="0.15">
      <c r="A201" s="125">
        <v>42195</v>
      </c>
      <c r="B201" s="120">
        <v>56.08</v>
      </c>
      <c r="C201" s="124">
        <v>1.3</v>
      </c>
      <c r="D201" s="123">
        <v>2.37313E-2</v>
      </c>
      <c r="E201" s="120">
        <v>54.54</v>
      </c>
      <c r="F201" s="120">
        <v>53.1</v>
      </c>
      <c r="G201" s="120">
        <v>56.452399999999997</v>
      </c>
      <c r="H201" s="121" t="s">
        <v>76</v>
      </c>
      <c r="I201" s="122">
        <v>661773</v>
      </c>
      <c r="J201" s="120">
        <v>36434400.432800002</v>
      </c>
      <c r="K201" s="120">
        <v>55.758000000000003</v>
      </c>
      <c r="L201" s="120">
        <v>1.54</v>
      </c>
      <c r="M201" s="120">
        <v>3.3523999999999998</v>
      </c>
      <c r="N201" s="119">
        <v>0.2020631</v>
      </c>
      <c r="O201" s="126">
        <v>0.21296010000000001</v>
      </c>
    </row>
    <row r="202" spans="1:15" x14ac:dyDescent="0.15">
      <c r="A202" s="125">
        <v>42188</v>
      </c>
      <c r="B202" s="120">
        <v>54.78</v>
      </c>
      <c r="C202" s="124">
        <v>-0.6</v>
      </c>
      <c r="D202" s="123">
        <v>-1.08342E-2</v>
      </c>
      <c r="E202" s="120">
        <v>54.58</v>
      </c>
      <c r="F202" s="120">
        <v>54.14</v>
      </c>
      <c r="G202" s="120">
        <v>55.26</v>
      </c>
      <c r="H202" s="121" t="s">
        <v>76</v>
      </c>
      <c r="I202" s="122">
        <v>550531</v>
      </c>
      <c r="J202" s="120">
        <v>30037592.3697</v>
      </c>
      <c r="K202" s="120">
        <v>54.671399999999998</v>
      </c>
      <c r="L202" s="120">
        <v>0.2</v>
      </c>
      <c r="M202" s="120">
        <v>1.1200000000000001</v>
      </c>
      <c r="N202" s="119">
        <v>-0.65047999999999995</v>
      </c>
      <c r="O202" s="126">
        <v>-0.65711359999999996</v>
      </c>
    </row>
    <row r="203" spans="1:15" x14ac:dyDescent="0.15">
      <c r="A203" s="125">
        <v>42181</v>
      </c>
      <c r="B203" s="120">
        <v>55.38</v>
      </c>
      <c r="C203" s="124">
        <v>-2.62</v>
      </c>
      <c r="D203" s="123">
        <v>-4.5172400000000001E-2</v>
      </c>
      <c r="E203" s="120">
        <v>58.17</v>
      </c>
      <c r="F203" s="120">
        <v>54.78</v>
      </c>
      <c r="G203" s="120">
        <v>58.19</v>
      </c>
      <c r="H203" s="121" t="s">
        <v>76</v>
      </c>
      <c r="I203" s="122">
        <v>1575106</v>
      </c>
      <c r="J203" s="120">
        <v>87602167.277500004</v>
      </c>
      <c r="K203" s="120">
        <v>55.178600000000003</v>
      </c>
      <c r="L203" s="120">
        <v>-2.79</v>
      </c>
      <c r="M203" s="120">
        <v>3.41</v>
      </c>
      <c r="N203" s="119">
        <v>1.9791831</v>
      </c>
      <c r="O203" s="126">
        <v>1.8618375</v>
      </c>
    </row>
    <row r="204" spans="1:15" x14ac:dyDescent="0.15">
      <c r="A204" s="125">
        <v>42174</v>
      </c>
      <c r="B204" s="120">
        <v>58</v>
      </c>
      <c r="C204" s="124">
        <v>0.7</v>
      </c>
      <c r="D204" s="123">
        <v>1.2216400000000001E-2</v>
      </c>
      <c r="E204" s="120">
        <v>57.37</v>
      </c>
      <c r="F204" s="120">
        <v>56.8</v>
      </c>
      <c r="G204" s="120">
        <v>59.479900000000001</v>
      </c>
      <c r="H204" s="121" t="s">
        <v>76</v>
      </c>
      <c r="I204" s="122">
        <v>528704</v>
      </c>
      <c r="J204" s="120">
        <v>30610461.334100001</v>
      </c>
      <c r="K204" s="120">
        <v>58.017699999999998</v>
      </c>
      <c r="L204" s="120">
        <v>0.63</v>
      </c>
      <c r="M204" s="120">
        <v>2.6798999999999999</v>
      </c>
      <c r="N204" s="119">
        <v>5.2197500000000001E-2</v>
      </c>
      <c r="O204" s="126">
        <v>5.82523E-2</v>
      </c>
    </row>
    <row r="205" spans="1:15" x14ac:dyDescent="0.15">
      <c r="A205" s="125">
        <v>42167</v>
      </c>
      <c r="B205" s="120">
        <v>57.3</v>
      </c>
      <c r="C205" s="124">
        <v>0.02</v>
      </c>
      <c r="D205" s="123">
        <v>3.4919999999999998E-4</v>
      </c>
      <c r="E205" s="120">
        <v>57.37</v>
      </c>
      <c r="F205" s="120">
        <v>56.67</v>
      </c>
      <c r="G205" s="120">
        <v>58.5</v>
      </c>
      <c r="H205" s="121" t="s">
        <v>76</v>
      </c>
      <c r="I205" s="122">
        <v>502476</v>
      </c>
      <c r="J205" s="120">
        <v>28925486.394900002</v>
      </c>
      <c r="K205" s="120">
        <v>57.192500000000003</v>
      </c>
      <c r="L205" s="120">
        <v>-7.0000000000000007E-2</v>
      </c>
      <c r="M205" s="120">
        <v>1.83</v>
      </c>
      <c r="N205" s="119">
        <v>-0.55212570000000005</v>
      </c>
      <c r="O205" s="126">
        <v>-0.55589239999999995</v>
      </c>
    </row>
    <row r="206" spans="1:15" x14ac:dyDescent="0.15">
      <c r="A206" s="125">
        <v>42160</v>
      </c>
      <c r="B206" s="120">
        <v>57.28</v>
      </c>
      <c r="C206" s="124">
        <v>-3.03</v>
      </c>
      <c r="D206" s="123">
        <v>-5.0240399999999998E-2</v>
      </c>
      <c r="E206" s="120">
        <v>59.56</v>
      </c>
      <c r="F206" s="120">
        <v>56.664999999999999</v>
      </c>
      <c r="G206" s="120">
        <v>60.14</v>
      </c>
      <c r="H206" s="121" t="s">
        <v>76</v>
      </c>
      <c r="I206" s="122">
        <v>1121913</v>
      </c>
      <c r="J206" s="120">
        <v>65131714.836400002</v>
      </c>
      <c r="K206" s="120">
        <v>57.187199999999997</v>
      </c>
      <c r="L206" s="120">
        <v>-2.2799999999999998</v>
      </c>
      <c r="M206" s="120">
        <v>3.4750000000000001</v>
      </c>
      <c r="N206" s="119">
        <v>0.87375239999999998</v>
      </c>
      <c r="O206" s="126">
        <v>0.83888130000000005</v>
      </c>
    </row>
    <row r="207" spans="1:15" x14ac:dyDescent="0.15">
      <c r="A207" s="125">
        <v>42153</v>
      </c>
      <c r="B207" s="120">
        <v>60.31</v>
      </c>
      <c r="C207" s="124">
        <v>2.52</v>
      </c>
      <c r="D207" s="123">
        <v>4.3606199999999998E-2</v>
      </c>
      <c r="E207" s="120">
        <v>57.73</v>
      </c>
      <c r="F207" s="120">
        <v>57.325000000000003</v>
      </c>
      <c r="G207" s="120">
        <v>60.64</v>
      </c>
      <c r="H207" s="121" t="s">
        <v>76</v>
      </c>
      <c r="I207" s="122">
        <v>598752</v>
      </c>
      <c r="J207" s="120">
        <v>35419205.214500003</v>
      </c>
      <c r="K207" s="120">
        <v>60.217300000000002</v>
      </c>
      <c r="L207" s="120">
        <v>2.58</v>
      </c>
      <c r="M207" s="120">
        <v>3.3149999999999999</v>
      </c>
      <c r="N207" s="119">
        <v>0.2210134</v>
      </c>
      <c r="O207" s="126">
        <v>0.25120169999999997</v>
      </c>
    </row>
    <row r="208" spans="1:15" x14ac:dyDescent="0.15">
      <c r="A208" s="125">
        <v>42146</v>
      </c>
      <c r="B208" s="120">
        <v>57.79</v>
      </c>
      <c r="C208" s="124">
        <v>-0.4</v>
      </c>
      <c r="D208" s="123">
        <v>-6.8739999999999999E-3</v>
      </c>
      <c r="E208" s="120">
        <v>58.29</v>
      </c>
      <c r="F208" s="120">
        <v>57</v>
      </c>
      <c r="G208" s="120">
        <v>58.73</v>
      </c>
      <c r="H208" s="121" t="s">
        <v>76</v>
      </c>
      <c r="I208" s="122">
        <v>490373</v>
      </c>
      <c r="J208" s="120">
        <v>28308148.969700001</v>
      </c>
      <c r="K208" s="120">
        <v>57.7956</v>
      </c>
      <c r="L208" s="120">
        <v>-0.5</v>
      </c>
      <c r="M208" s="120">
        <v>1.73</v>
      </c>
      <c r="N208" s="119">
        <v>-0.16409609999999999</v>
      </c>
      <c r="O208" s="126">
        <v>-0.16405040000000001</v>
      </c>
    </row>
    <row r="209" spans="1:15" x14ac:dyDescent="0.15">
      <c r="A209" s="125">
        <v>42139</v>
      </c>
      <c r="B209" s="120">
        <v>58.19</v>
      </c>
      <c r="C209" s="124">
        <v>1</v>
      </c>
      <c r="D209" s="123">
        <v>1.74856E-2</v>
      </c>
      <c r="E209" s="120">
        <v>57.14</v>
      </c>
      <c r="F209" s="120">
        <v>56.08</v>
      </c>
      <c r="G209" s="120">
        <v>58.94</v>
      </c>
      <c r="H209" s="121" t="s">
        <v>76</v>
      </c>
      <c r="I209" s="122">
        <v>586638</v>
      </c>
      <c r="J209" s="120">
        <v>33863462.2984</v>
      </c>
      <c r="K209" s="120">
        <v>58.3795</v>
      </c>
      <c r="L209" s="120">
        <v>1.05</v>
      </c>
      <c r="M209" s="120">
        <v>2.86</v>
      </c>
      <c r="N209" s="119">
        <v>-0.19970479999999999</v>
      </c>
      <c r="O209" s="126">
        <v>-0.18712100000000001</v>
      </c>
    </row>
    <row r="210" spans="1:15" x14ac:dyDescent="0.15">
      <c r="A210" s="125">
        <v>42132</v>
      </c>
      <c r="B210" s="120">
        <v>57.19</v>
      </c>
      <c r="C210" s="124">
        <v>-0.66</v>
      </c>
      <c r="D210" s="123">
        <v>-1.14088E-2</v>
      </c>
      <c r="E210" s="120">
        <v>58.09</v>
      </c>
      <c r="F210" s="120">
        <v>55.53</v>
      </c>
      <c r="G210" s="120">
        <v>58.25</v>
      </c>
      <c r="H210" s="121" t="s">
        <v>76</v>
      </c>
      <c r="I210" s="122">
        <v>733027</v>
      </c>
      <c r="J210" s="120">
        <v>41658673.700800002</v>
      </c>
      <c r="K210" s="120">
        <v>57.542499999999997</v>
      </c>
      <c r="L210" s="120">
        <v>-0.9</v>
      </c>
      <c r="M210" s="120">
        <v>2.72</v>
      </c>
      <c r="N210" s="119">
        <v>9.3171100000000007E-2</v>
      </c>
      <c r="O210" s="126">
        <v>8.6550699999999994E-2</v>
      </c>
    </row>
    <row r="211" spans="1:15" x14ac:dyDescent="0.15">
      <c r="A211" s="125">
        <v>42125</v>
      </c>
      <c r="B211" s="120">
        <v>57.85</v>
      </c>
      <c r="C211" s="124">
        <v>-0.21</v>
      </c>
      <c r="D211" s="123">
        <v>-3.6169000000000001E-3</v>
      </c>
      <c r="E211" s="120">
        <v>58</v>
      </c>
      <c r="F211" s="120">
        <v>55.3</v>
      </c>
      <c r="G211" s="120">
        <v>58.79</v>
      </c>
      <c r="H211" s="121" t="s">
        <v>76</v>
      </c>
      <c r="I211" s="122">
        <v>670551</v>
      </c>
      <c r="J211" s="120">
        <v>38340295.041000001</v>
      </c>
      <c r="K211" s="120">
        <v>57.636699999999998</v>
      </c>
      <c r="L211" s="120">
        <v>-0.15</v>
      </c>
      <c r="M211" s="120">
        <v>3.49</v>
      </c>
      <c r="N211" s="119">
        <v>-0.26313160000000002</v>
      </c>
      <c r="O211" s="126">
        <v>-0.25755509999999998</v>
      </c>
    </row>
    <row r="212" spans="1:15" x14ac:dyDescent="0.15">
      <c r="A212" s="125">
        <v>42118</v>
      </c>
      <c r="B212" s="120">
        <v>58.06</v>
      </c>
      <c r="C212" s="124">
        <v>1.47</v>
      </c>
      <c r="D212" s="123">
        <v>2.5976300000000001E-2</v>
      </c>
      <c r="E212" s="120">
        <v>56.67</v>
      </c>
      <c r="F212" s="120">
        <v>56.000999999999998</v>
      </c>
      <c r="G212" s="120">
        <v>58.2</v>
      </c>
      <c r="H212" s="121" t="s">
        <v>76</v>
      </c>
      <c r="I212" s="122">
        <v>910001</v>
      </c>
      <c r="J212" s="120">
        <v>51640590.440700002</v>
      </c>
      <c r="K212" s="120">
        <v>57.982199999999999</v>
      </c>
      <c r="L212" s="120">
        <v>1.39</v>
      </c>
      <c r="M212" s="120">
        <v>2.1989999999999998</v>
      </c>
      <c r="N212" s="119">
        <v>1.1229316</v>
      </c>
      <c r="O212" s="126">
        <v>1.1107473999999999</v>
      </c>
    </row>
    <row r="213" spans="1:15" x14ac:dyDescent="0.15">
      <c r="A213" s="125">
        <v>42111</v>
      </c>
      <c r="B213" s="120">
        <v>56.59</v>
      </c>
      <c r="C213" s="124">
        <v>-0.41</v>
      </c>
      <c r="D213" s="123">
        <v>-7.1929999999999997E-3</v>
      </c>
      <c r="E213" s="120">
        <v>57</v>
      </c>
      <c r="F213" s="120">
        <v>55.12</v>
      </c>
      <c r="G213" s="120">
        <v>57.35</v>
      </c>
      <c r="H213" s="121" t="s">
        <v>76</v>
      </c>
      <c r="I213" s="122">
        <v>428653</v>
      </c>
      <c r="J213" s="120">
        <v>24465547.177299999</v>
      </c>
      <c r="K213" s="120">
        <v>56.366500000000002</v>
      </c>
      <c r="L213" s="120">
        <v>-0.41</v>
      </c>
      <c r="M213" s="120">
        <v>2.23</v>
      </c>
      <c r="N213" s="119">
        <v>0.14256579999999999</v>
      </c>
      <c r="O213" s="126">
        <v>0.14539959999999999</v>
      </c>
    </row>
    <row r="214" spans="1:15" x14ac:dyDescent="0.15">
      <c r="A214" s="125">
        <v>42104</v>
      </c>
      <c r="B214" s="120">
        <v>57</v>
      </c>
      <c r="C214" s="124">
        <v>-0.89</v>
      </c>
      <c r="D214" s="123">
        <v>-1.5374000000000001E-2</v>
      </c>
      <c r="E214" s="120">
        <v>57.8</v>
      </c>
      <c r="F214" s="120">
        <v>56.262300000000003</v>
      </c>
      <c r="G214" s="120">
        <v>57.8155</v>
      </c>
      <c r="H214" s="121" t="s">
        <v>76</v>
      </c>
      <c r="I214" s="122">
        <v>375167</v>
      </c>
      <c r="J214" s="120">
        <v>21359836.401500002</v>
      </c>
      <c r="K214" s="120">
        <v>57.239400000000003</v>
      </c>
      <c r="L214" s="120">
        <v>-0.8</v>
      </c>
      <c r="M214" s="120">
        <v>1.5531999999999999</v>
      </c>
      <c r="N214" s="119">
        <v>-0.31643650000000001</v>
      </c>
      <c r="O214" s="126">
        <v>-0.32282559999999999</v>
      </c>
    </row>
    <row r="215" spans="1:15" x14ac:dyDescent="0.15">
      <c r="A215" s="125">
        <v>42097</v>
      </c>
      <c r="B215" s="120">
        <v>57.89</v>
      </c>
      <c r="C215" s="124">
        <v>1.06</v>
      </c>
      <c r="D215" s="123">
        <v>1.8652100000000001E-2</v>
      </c>
      <c r="E215" s="120">
        <v>56.83</v>
      </c>
      <c r="F215" s="120">
        <v>56</v>
      </c>
      <c r="G215" s="120">
        <v>58.66</v>
      </c>
      <c r="H215" s="121" t="s">
        <v>76</v>
      </c>
      <c r="I215" s="122">
        <v>548840</v>
      </c>
      <c r="J215" s="120">
        <v>31542593.070500001</v>
      </c>
      <c r="K215" s="120">
        <v>57.960700000000003</v>
      </c>
      <c r="L215" s="120">
        <v>1.06</v>
      </c>
      <c r="M215" s="120">
        <v>2.66</v>
      </c>
      <c r="N215" s="119">
        <v>-0.34381620000000002</v>
      </c>
      <c r="O215" s="126">
        <v>-0.44384390000000001</v>
      </c>
    </row>
    <row r="216" spans="1:15" x14ac:dyDescent="0.15">
      <c r="A216" s="125">
        <v>42090</v>
      </c>
      <c r="B216" s="120">
        <v>56.83</v>
      </c>
      <c r="C216" s="124">
        <v>-1.08</v>
      </c>
      <c r="D216" s="123">
        <v>-1.8649599999999999E-2</v>
      </c>
      <c r="E216" s="120">
        <v>57.54</v>
      </c>
      <c r="F216" s="120">
        <v>56.380299999999998</v>
      </c>
      <c r="G216" s="120">
        <v>58.7</v>
      </c>
      <c r="H216" s="121" t="s">
        <v>76</v>
      </c>
      <c r="I216" s="122">
        <v>836412</v>
      </c>
      <c r="J216" s="120">
        <v>56715354.388400003</v>
      </c>
      <c r="K216" s="120">
        <v>56.820099999999996</v>
      </c>
      <c r="L216" s="120">
        <v>-0.71</v>
      </c>
      <c r="M216" s="120">
        <v>2.3197000000000001</v>
      </c>
      <c r="N216" s="119">
        <v>-5.2426199999999999E-2</v>
      </c>
      <c r="O216" s="126">
        <v>0.1341078</v>
      </c>
    </row>
    <row r="217" spans="1:15" x14ac:dyDescent="0.15">
      <c r="A217" s="125">
        <v>42083</v>
      </c>
      <c r="B217" s="120">
        <v>57.91</v>
      </c>
      <c r="C217" s="124">
        <v>3.21</v>
      </c>
      <c r="D217" s="123">
        <v>5.8683699999999998E-2</v>
      </c>
      <c r="E217" s="120">
        <v>54.82</v>
      </c>
      <c r="F217" s="120">
        <v>54.435499999999998</v>
      </c>
      <c r="G217" s="120">
        <v>58.94</v>
      </c>
      <c r="H217" s="121" t="s">
        <v>76</v>
      </c>
      <c r="I217" s="122">
        <v>882688</v>
      </c>
      <c r="J217" s="120">
        <v>50008784.519500002</v>
      </c>
      <c r="K217" s="120">
        <v>58.038800000000002</v>
      </c>
      <c r="L217" s="120">
        <v>3.09</v>
      </c>
      <c r="M217" s="120">
        <v>4.5045000000000002</v>
      </c>
      <c r="N217" s="119">
        <v>0.43084220000000001</v>
      </c>
      <c r="O217" s="126">
        <v>0.48388120000000001</v>
      </c>
    </row>
    <row r="218" spans="1:15" x14ac:dyDescent="0.15">
      <c r="A218" s="125">
        <v>42076</v>
      </c>
      <c r="B218" s="120">
        <v>54.7</v>
      </c>
      <c r="C218" s="124">
        <v>-0.09</v>
      </c>
      <c r="D218" s="123">
        <v>-1.6425999999999999E-3</v>
      </c>
      <c r="E218" s="120">
        <v>55.14</v>
      </c>
      <c r="F218" s="120">
        <v>53.44</v>
      </c>
      <c r="G218" s="120">
        <v>55.35</v>
      </c>
      <c r="H218" s="121" t="s">
        <v>76</v>
      </c>
      <c r="I218" s="122">
        <v>616901</v>
      </c>
      <c r="J218" s="120">
        <v>33701339.286700003</v>
      </c>
      <c r="K218" s="120">
        <v>54.801900000000003</v>
      </c>
      <c r="L218" s="120">
        <v>-0.44</v>
      </c>
      <c r="M218" s="120">
        <v>1.91</v>
      </c>
      <c r="N218" s="119">
        <v>-0.4543625</v>
      </c>
      <c r="O218" s="126">
        <v>-0.46196799999999999</v>
      </c>
    </row>
    <row r="219" spans="1:15" x14ac:dyDescent="0.15">
      <c r="A219" s="125">
        <v>42069</v>
      </c>
      <c r="B219" s="120">
        <v>54.79</v>
      </c>
      <c r="C219" s="124">
        <v>-1.1399999999999999</v>
      </c>
      <c r="D219" s="123">
        <v>-2.0382600000000001E-2</v>
      </c>
      <c r="E219" s="120">
        <v>56.35</v>
      </c>
      <c r="F219" s="120">
        <v>54.411000000000001</v>
      </c>
      <c r="G219" s="120">
        <v>56.81</v>
      </c>
      <c r="H219" s="121" t="s">
        <v>76</v>
      </c>
      <c r="I219" s="122">
        <v>1130606</v>
      </c>
      <c r="J219" s="120">
        <v>62638168.8649</v>
      </c>
      <c r="K219" s="120">
        <v>54.870199999999997</v>
      </c>
      <c r="L219" s="120">
        <v>-1.56</v>
      </c>
      <c r="M219" s="120">
        <v>2.399</v>
      </c>
      <c r="N219" s="119">
        <v>-0.1253011</v>
      </c>
      <c r="O219" s="126">
        <v>-0.12785969999999999</v>
      </c>
    </row>
    <row r="220" spans="1:15" x14ac:dyDescent="0.15">
      <c r="A220" s="125">
        <v>42062</v>
      </c>
      <c r="B220" s="120">
        <v>55.93</v>
      </c>
      <c r="C220" s="124">
        <v>1.67</v>
      </c>
      <c r="D220" s="123">
        <v>3.0777700000000002E-2</v>
      </c>
      <c r="E220" s="120">
        <v>54.23</v>
      </c>
      <c r="F220" s="120">
        <v>53.59</v>
      </c>
      <c r="G220" s="120">
        <v>56.77</v>
      </c>
      <c r="H220" s="121" t="s">
        <v>76</v>
      </c>
      <c r="I220" s="122">
        <v>1292566</v>
      </c>
      <c r="J220" s="120">
        <v>71821203.231099993</v>
      </c>
      <c r="K220" s="120">
        <v>55.698999999999998</v>
      </c>
      <c r="L220" s="120">
        <v>1.7</v>
      </c>
      <c r="M220" s="120">
        <v>3.18</v>
      </c>
      <c r="N220" s="119">
        <v>1.0469127</v>
      </c>
      <c r="O220" s="126">
        <v>1.1327479</v>
      </c>
    </row>
    <row r="221" spans="1:15" x14ac:dyDescent="0.15">
      <c r="A221" s="125">
        <v>42055</v>
      </c>
      <c r="B221" s="120">
        <v>54.26</v>
      </c>
      <c r="C221" s="124">
        <v>0.46</v>
      </c>
      <c r="D221" s="123">
        <v>8.5502000000000009E-3</v>
      </c>
      <c r="E221" s="120">
        <v>53.79</v>
      </c>
      <c r="F221" s="120">
        <v>52.08</v>
      </c>
      <c r="G221" s="120">
        <v>54.494999999999997</v>
      </c>
      <c r="H221" s="121" t="s">
        <v>76</v>
      </c>
      <c r="I221" s="122">
        <v>631471</v>
      </c>
      <c r="J221" s="120">
        <v>33675429.632100001</v>
      </c>
      <c r="K221" s="120">
        <v>53.851300000000002</v>
      </c>
      <c r="L221" s="120">
        <v>0.47</v>
      </c>
      <c r="M221" s="120">
        <v>2.415</v>
      </c>
      <c r="N221" s="119">
        <v>5.83165E-2</v>
      </c>
      <c r="O221" s="126">
        <v>4.6405299999999997E-2</v>
      </c>
    </row>
    <row r="222" spans="1:15" x14ac:dyDescent="0.15">
      <c r="A222" s="125">
        <v>42048</v>
      </c>
      <c r="B222" s="120">
        <v>53.8</v>
      </c>
      <c r="C222" s="124">
        <v>-0.33</v>
      </c>
      <c r="D222" s="123">
        <v>-6.0964000000000001E-3</v>
      </c>
      <c r="E222" s="120">
        <v>54.13</v>
      </c>
      <c r="F222" s="120">
        <v>52.87</v>
      </c>
      <c r="G222" s="120">
        <v>54.957000000000001</v>
      </c>
      <c r="H222" s="121" t="s">
        <v>76</v>
      </c>
      <c r="I222" s="122">
        <v>596675</v>
      </c>
      <c r="J222" s="120">
        <v>32182014.118999999</v>
      </c>
      <c r="K222" s="120">
        <v>53.928400000000003</v>
      </c>
      <c r="L222" s="120">
        <v>-0.33</v>
      </c>
      <c r="M222" s="120">
        <v>2.0870000000000002</v>
      </c>
      <c r="N222" s="119">
        <v>-0.28714790000000001</v>
      </c>
      <c r="O222" s="126">
        <v>-0.29108640000000002</v>
      </c>
    </row>
    <row r="223" spans="1:15" x14ac:dyDescent="0.15">
      <c r="A223" s="125">
        <v>42041</v>
      </c>
      <c r="B223" s="120">
        <v>54.13</v>
      </c>
      <c r="C223" s="124">
        <v>-0.19</v>
      </c>
      <c r="D223" s="123">
        <v>-3.4978000000000001E-3</v>
      </c>
      <c r="E223" s="120">
        <v>55.09</v>
      </c>
      <c r="F223" s="120">
        <v>53.575000000000003</v>
      </c>
      <c r="G223" s="120">
        <v>55.09</v>
      </c>
      <c r="H223" s="121" t="s">
        <v>76</v>
      </c>
      <c r="I223" s="122">
        <v>837025</v>
      </c>
      <c r="J223" s="120">
        <v>45396241.731700003</v>
      </c>
      <c r="K223" s="120">
        <v>54.005600000000001</v>
      </c>
      <c r="L223" s="120">
        <v>-0.96</v>
      </c>
      <c r="M223" s="120">
        <v>1.5149999999999999</v>
      </c>
      <c r="N223" s="119">
        <v>0.41985600000000001</v>
      </c>
      <c r="O223" s="126">
        <v>0.43361440000000001</v>
      </c>
    </row>
    <row r="224" spans="1:15" x14ac:dyDescent="0.15">
      <c r="A224" s="125">
        <v>42034</v>
      </c>
      <c r="B224" s="120">
        <v>54.32</v>
      </c>
      <c r="C224" s="124">
        <v>0.92</v>
      </c>
      <c r="D224" s="123">
        <v>1.7228500000000001E-2</v>
      </c>
      <c r="E224" s="120">
        <v>53.38</v>
      </c>
      <c r="F224" s="120">
        <v>52.66</v>
      </c>
      <c r="G224" s="120">
        <v>54.69</v>
      </c>
      <c r="H224" s="121" t="s">
        <v>76</v>
      </c>
      <c r="I224" s="122">
        <v>589514</v>
      </c>
      <c r="J224" s="120">
        <v>31665588.1241</v>
      </c>
      <c r="K224" s="120">
        <v>54.384099999999997</v>
      </c>
      <c r="L224" s="120">
        <v>0.94</v>
      </c>
      <c r="M224" s="120">
        <v>2.0299999999999998</v>
      </c>
      <c r="N224" s="119">
        <v>1.9417799999999999E-2</v>
      </c>
      <c r="O224" s="126">
        <v>5.4909199999999998E-2</v>
      </c>
    </row>
    <row r="225" spans="1:15" x14ac:dyDescent="0.15">
      <c r="A225" s="125">
        <v>42027</v>
      </c>
      <c r="B225" s="120">
        <v>53.4</v>
      </c>
      <c r="C225" s="124">
        <v>2.83</v>
      </c>
      <c r="D225" s="123">
        <v>5.5961999999999998E-2</v>
      </c>
      <c r="E225" s="120">
        <v>50.81</v>
      </c>
      <c r="F225" s="120">
        <v>50.61</v>
      </c>
      <c r="G225" s="120">
        <v>53.5</v>
      </c>
      <c r="H225" s="121" t="s">
        <v>76</v>
      </c>
      <c r="I225" s="122">
        <v>578285</v>
      </c>
      <c r="J225" s="120">
        <v>30017360.103399999</v>
      </c>
      <c r="K225" s="120">
        <v>52.993699999999997</v>
      </c>
      <c r="L225" s="120">
        <v>2.59</v>
      </c>
      <c r="M225" s="120">
        <v>2.89</v>
      </c>
      <c r="N225" s="119">
        <v>-0.71170999999999995</v>
      </c>
      <c r="O225" s="126">
        <v>-0.70609880000000003</v>
      </c>
    </row>
    <row r="226" spans="1:15" x14ac:dyDescent="0.15">
      <c r="A226" s="125">
        <v>42020</v>
      </c>
      <c r="B226" s="120">
        <v>50.57</v>
      </c>
      <c r="C226" s="124">
        <v>-0.43</v>
      </c>
      <c r="D226" s="123">
        <v>-8.4314000000000004E-3</v>
      </c>
      <c r="E226" s="120">
        <v>51.12</v>
      </c>
      <c r="F226" s="120">
        <v>50.04</v>
      </c>
      <c r="G226" s="120">
        <v>52.5</v>
      </c>
      <c r="H226" s="121" t="s">
        <v>76</v>
      </c>
      <c r="I226" s="122">
        <v>2005914</v>
      </c>
      <c r="J226" s="120">
        <v>102134202.1375</v>
      </c>
      <c r="K226" s="120">
        <v>50.569699999999997</v>
      </c>
      <c r="L226" s="120">
        <v>-0.55000000000000004</v>
      </c>
      <c r="M226" s="120">
        <v>2.46</v>
      </c>
      <c r="N226" s="119">
        <v>1.29503E-2</v>
      </c>
      <c r="O226" s="126">
        <v>4.3448599999999997E-2</v>
      </c>
    </row>
    <row r="227" spans="1:15" x14ac:dyDescent="0.15">
      <c r="A227" s="125">
        <v>42013</v>
      </c>
      <c r="B227" s="120">
        <v>51</v>
      </c>
      <c r="C227" s="124">
        <v>3.7</v>
      </c>
      <c r="D227" s="123">
        <v>7.8224100000000005E-2</v>
      </c>
      <c r="E227" s="120">
        <v>47.32</v>
      </c>
      <c r="F227" s="120">
        <v>47.2</v>
      </c>
      <c r="G227" s="120">
        <v>51.23</v>
      </c>
      <c r="H227" s="121" t="s">
        <v>76</v>
      </c>
      <c r="I227" s="122">
        <v>1980269</v>
      </c>
      <c r="J227" s="120">
        <v>97881390.433799997</v>
      </c>
      <c r="K227" s="120">
        <v>50.749299999999998</v>
      </c>
      <c r="L227" s="120">
        <v>3.68</v>
      </c>
      <c r="M227" s="120">
        <v>4.03</v>
      </c>
      <c r="N227" s="119">
        <v>2.4604781</v>
      </c>
      <c r="O227" s="126">
        <v>2.5973937999999999</v>
      </c>
    </row>
    <row r="228" spans="1:15" x14ac:dyDescent="0.15">
      <c r="A228" s="125">
        <v>42006</v>
      </c>
      <c r="B228" s="120">
        <v>47.3</v>
      </c>
      <c r="C228" s="124">
        <v>-0.25</v>
      </c>
      <c r="D228" s="123">
        <v>-5.2576000000000003E-3</v>
      </c>
      <c r="E228" s="120">
        <v>47.75</v>
      </c>
      <c r="F228" s="120">
        <v>47</v>
      </c>
      <c r="G228" s="120">
        <v>48.25</v>
      </c>
      <c r="H228" s="121" t="s">
        <v>76</v>
      </c>
      <c r="I228" s="122">
        <v>572253</v>
      </c>
      <c r="J228" s="120">
        <v>27208973.160100002</v>
      </c>
      <c r="K228" s="120">
        <v>47.470700000000001</v>
      </c>
      <c r="L228" s="120">
        <v>-0.45</v>
      </c>
      <c r="M228" s="120">
        <v>1.25</v>
      </c>
      <c r="N228" s="119">
        <v>-0.2075419</v>
      </c>
      <c r="O228" s="126">
        <v>-0.20700650000000001</v>
      </c>
    </row>
    <row r="229" spans="1:15" x14ac:dyDescent="0.15">
      <c r="A229" s="125">
        <v>41999</v>
      </c>
      <c r="B229" s="120">
        <v>47.55</v>
      </c>
      <c r="C229" s="124">
        <v>1.23</v>
      </c>
      <c r="D229" s="123">
        <v>2.6554399999999999E-2</v>
      </c>
      <c r="E229" s="120">
        <v>46.35</v>
      </c>
      <c r="F229" s="120">
        <v>46.26</v>
      </c>
      <c r="G229" s="120">
        <v>48.25</v>
      </c>
      <c r="H229" s="121" t="s">
        <v>76</v>
      </c>
      <c r="I229" s="122">
        <v>722124</v>
      </c>
      <c r="J229" s="120">
        <v>34311722.898599997</v>
      </c>
      <c r="K229" s="120">
        <v>47.616300000000003</v>
      </c>
      <c r="L229" s="120">
        <v>1.2</v>
      </c>
      <c r="M229" s="120">
        <v>1.99</v>
      </c>
      <c r="N229" s="119">
        <v>-0.62092270000000005</v>
      </c>
      <c r="O229" s="126">
        <v>-0.61406459999999996</v>
      </c>
    </row>
    <row r="230" spans="1:15" x14ac:dyDescent="0.15">
      <c r="A230" s="125">
        <v>41992</v>
      </c>
      <c r="B230" s="120">
        <v>46.32</v>
      </c>
      <c r="C230" s="124">
        <v>0.94</v>
      </c>
      <c r="D230" s="123">
        <v>2.0714E-2</v>
      </c>
      <c r="E230" s="120">
        <v>45.64</v>
      </c>
      <c r="F230" s="120">
        <v>45.488500000000002</v>
      </c>
      <c r="G230" s="120">
        <v>47.247</v>
      </c>
      <c r="H230" s="121" t="s">
        <v>76</v>
      </c>
      <c r="I230" s="122">
        <v>1904952</v>
      </c>
      <c r="J230" s="120">
        <v>88905356.517900005</v>
      </c>
      <c r="K230" s="120">
        <v>46.462600000000002</v>
      </c>
      <c r="L230" s="120">
        <v>0.68</v>
      </c>
      <c r="M230" s="120">
        <v>1.7585</v>
      </c>
      <c r="N230" s="119">
        <v>1.5042751000000001</v>
      </c>
      <c r="O230" s="126">
        <v>1.5660989000000001</v>
      </c>
    </row>
    <row r="231" spans="1:15" x14ac:dyDescent="0.15">
      <c r="A231" s="125">
        <v>41985</v>
      </c>
      <c r="B231" s="120">
        <v>45.38</v>
      </c>
      <c r="C231" s="124">
        <v>-0.57999999999999996</v>
      </c>
      <c r="D231" s="123">
        <v>-1.2619699999999999E-2</v>
      </c>
      <c r="E231" s="120">
        <v>45.84</v>
      </c>
      <c r="F231" s="120">
        <v>44.91</v>
      </c>
      <c r="G231" s="120">
        <v>46.0199</v>
      </c>
      <c r="H231" s="121" t="s">
        <v>76</v>
      </c>
      <c r="I231" s="122">
        <v>760680</v>
      </c>
      <c r="J231" s="120">
        <v>34646114.353399999</v>
      </c>
      <c r="K231" s="120">
        <v>45.546900000000001</v>
      </c>
      <c r="L231" s="120">
        <v>-0.46</v>
      </c>
      <c r="M231" s="120">
        <v>1.1099000000000001</v>
      </c>
      <c r="N231" s="119">
        <v>-0.58403669999999996</v>
      </c>
      <c r="O231" s="126">
        <v>-0.5900069</v>
      </c>
    </row>
    <row r="232" spans="1:15" x14ac:dyDescent="0.15">
      <c r="A232" s="125">
        <v>41978</v>
      </c>
      <c r="B232" s="120">
        <v>45.96</v>
      </c>
      <c r="C232" s="124">
        <v>-1.77</v>
      </c>
      <c r="D232" s="123">
        <v>-3.7083600000000001E-2</v>
      </c>
      <c r="E232" s="120">
        <v>46.97</v>
      </c>
      <c r="F232" s="120">
        <v>45.86</v>
      </c>
      <c r="G232" s="120">
        <v>47.33</v>
      </c>
      <c r="H232" s="121" t="s">
        <v>76</v>
      </c>
      <c r="I232" s="122">
        <v>1828719</v>
      </c>
      <c r="J232" s="120">
        <v>84504148.732800007</v>
      </c>
      <c r="K232" s="120">
        <v>46.171300000000002</v>
      </c>
      <c r="L232" s="120">
        <v>-1.01</v>
      </c>
      <c r="M232" s="120">
        <v>1.47</v>
      </c>
      <c r="N232" s="119">
        <v>1.6266244999999999</v>
      </c>
      <c r="O232" s="126">
        <v>1.5463301</v>
      </c>
    </row>
    <row r="233" spans="1:15" x14ac:dyDescent="0.15">
      <c r="A233" s="125">
        <v>41971</v>
      </c>
      <c r="B233" s="120">
        <v>47.73</v>
      </c>
      <c r="C233" s="124">
        <v>0.8</v>
      </c>
      <c r="D233" s="123">
        <v>1.7046700000000001E-2</v>
      </c>
      <c r="E233" s="120">
        <v>47.13</v>
      </c>
      <c r="F233" s="120">
        <v>46.95</v>
      </c>
      <c r="G233" s="120">
        <v>48.19</v>
      </c>
      <c r="H233" s="121" t="s">
        <v>76</v>
      </c>
      <c r="I233" s="122">
        <v>696224</v>
      </c>
      <c r="J233" s="120">
        <v>33186643.2755</v>
      </c>
      <c r="K233" s="120">
        <v>47.824800000000003</v>
      </c>
      <c r="L233" s="120">
        <v>0.6</v>
      </c>
      <c r="M233" s="120">
        <v>1.24</v>
      </c>
      <c r="N233" s="119">
        <v>0.18524370000000001</v>
      </c>
      <c r="O233" s="126">
        <v>0.20484840000000001</v>
      </c>
    </row>
    <row r="234" spans="1:15" x14ac:dyDescent="0.15">
      <c r="A234" s="125">
        <v>41964</v>
      </c>
      <c r="B234" s="120">
        <v>46.93</v>
      </c>
      <c r="C234" s="124">
        <v>7.0000000000000007E-2</v>
      </c>
      <c r="D234" s="123">
        <v>1.4938E-3</v>
      </c>
      <c r="E234" s="120">
        <v>47</v>
      </c>
      <c r="F234" s="120">
        <v>46.52</v>
      </c>
      <c r="G234" s="120">
        <v>47.26</v>
      </c>
      <c r="H234" s="121" t="s">
        <v>76</v>
      </c>
      <c r="I234" s="122">
        <v>587410</v>
      </c>
      <c r="J234" s="120">
        <v>27544247.831</v>
      </c>
      <c r="K234" s="120">
        <v>46.954799999999999</v>
      </c>
      <c r="L234" s="120">
        <v>-7.0000000000000007E-2</v>
      </c>
      <c r="M234" s="120">
        <v>0.74</v>
      </c>
      <c r="N234" s="119">
        <v>-0.4425364</v>
      </c>
      <c r="O234" s="126">
        <v>-0.4471754</v>
      </c>
    </row>
    <row r="235" spans="1:15" x14ac:dyDescent="0.15">
      <c r="A235" s="125">
        <v>41957</v>
      </c>
      <c r="B235" s="120">
        <v>46.86</v>
      </c>
      <c r="C235" s="124">
        <v>-0.84</v>
      </c>
      <c r="D235" s="123">
        <v>-1.76101E-2</v>
      </c>
      <c r="E235" s="120">
        <v>47.71</v>
      </c>
      <c r="F235" s="120">
        <v>46.5</v>
      </c>
      <c r="G235" s="120">
        <v>47.82</v>
      </c>
      <c r="H235" s="121" t="s">
        <v>76</v>
      </c>
      <c r="I235" s="122">
        <v>1053719</v>
      </c>
      <c r="J235" s="120">
        <v>49824572.636399999</v>
      </c>
      <c r="K235" s="120">
        <v>47.006500000000003</v>
      </c>
      <c r="L235" s="120">
        <v>-0.85</v>
      </c>
      <c r="M235" s="120">
        <v>1.32</v>
      </c>
      <c r="N235" s="119">
        <v>-2.76134E-2</v>
      </c>
      <c r="O235" s="126">
        <v>-3.6316599999999997E-2</v>
      </c>
    </row>
    <row r="236" spans="1:15" x14ac:dyDescent="0.15">
      <c r="A236" s="125">
        <v>41950</v>
      </c>
      <c r="B236" s="120">
        <v>47.7</v>
      </c>
      <c r="C236" s="124">
        <v>0.44</v>
      </c>
      <c r="D236" s="123">
        <v>9.3101999999999994E-3</v>
      </c>
      <c r="E236" s="120">
        <v>47.45</v>
      </c>
      <c r="F236" s="120">
        <v>46.25</v>
      </c>
      <c r="G236" s="120">
        <v>48.05</v>
      </c>
      <c r="H236" s="121" t="s">
        <v>76</v>
      </c>
      <c r="I236" s="122">
        <v>1083642</v>
      </c>
      <c r="J236" s="120">
        <v>51702219.222599998</v>
      </c>
      <c r="K236" s="120">
        <v>47.695799999999998</v>
      </c>
      <c r="L236" s="120">
        <v>0.25</v>
      </c>
      <c r="M236" s="120">
        <v>1.8</v>
      </c>
      <c r="N236" s="119">
        <v>0.86190219999999995</v>
      </c>
      <c r="O236" s="126">
        <v>0.84674050000000001</v>
      </c>
    </row>
    <row r="237" spans="1:15" x14ac:dyDescent="0.15">
      <c r="A237" s="125">
        <v>41943</v>
      </c>
      <c r="B237" s="120">
        <v>47.26</v>
      </c>
      <c r="C237" s="124">
        <v>0.28000000000000003</v>
      </c>
      <c r="D237" s="123">
        <v>5.96E-3</v>
      </c>
      <c r="E237" s="120">
        <v>46.79</v>
      </c>
      <c r="F237" s="120">
        <v>46.25</v>
      </c>
      <c r="G237" s="120">
        <v>47.74</v>
      </c>
      <c r="H237" s="121" t="s">
        <v>76</v>
      </c>
      <c r="I237" s="122">
        <v>582008</v>
      </c>
      <c r="J237" s="120">
        <v>27996471.925999999</v>
      </c>
      <c r="K237" s="120">
        <v>47.2089</v>
      </c>
      <c r="L237" s="120">
        <v>0.47</v>
      </c>
      <c r="M237" s="120">
        <v>1.49</v>
      </c>
      <c r="N237" s="119">
        <v>-0.42811490000000002</v>
      </c>
      <c r="O237" s="126">
        <v>-0.4057926</v>
      </c>
    </row>
    <row r="238" spans="1:15" x14ac:dyDescent="0.15">
      <c r="A238" s="125">
        <v>41936</v>
      </c>
      <c r="B238" s="120">
        <v>46.98</v>
      </c>
      <c r="C238" s="124">
        <v>2.2000000000000002</v>
      </c>
      <c r="D238" s="123">
        <v>4.9129100000000002E-2</v>
      </c>
      <c r="E238" s="120">
        <v>44.64</v>
      </c>
      <c r="F238" s="120">
        <v>44.43</v>
      </c>
      <c r="G238" s="120">
        <v>47.5</v>
      </c>
      <c r="H238" s="121" t="s">
        <v>76</v>
      </c>
      <c r="I238" s="122">
        <v>1017701</v>
      </c>
      <c r="J238" s="120">
        <v>47115655.330300003</v>
      </c>
      <c r="K238" s="120">
        <v>47.099200000000003</v>
      </c>
      <c r="L238" s="120">
        <v>2.34</v>
      </c>
      <c r="M238" s="120">
        <v>3.07</v>
      </c>
      <c r="N238" s="119">
        <v>-0.37966699999999998</v>
      </c>
      <c r="O238" s="126">
        <v>-0.35410199999999997</v>
      </c>
    </row>
    <row r="239" spans="1:15" x14ac:dyDescent="0.15">
      <c r="A239" s="125">
        <v>41929</v>
      </c>
      <c r="B239" s="120">
        <v>44.78</v>
      </c>
      <c r="C239" s="124">
        <v>-0.75</v>
      </c>
      <c r="D239" s="123">
        <v>-1.64727E-2</v>
      </c>
      <c r="E239" s="120">
        <v>45.36</v>
      </c>
      <c r="F239" s="120">
        <v>42.75</v>
      </c>
      <c r="G239" s="120">
        <v>45.95</v>
      </c>
      <c r="H239" s="121" t="s">
        <v>76</v>
      </c>
      <c r="I239" s="122">
        <v>1640572</v>
      </c>
      <c r="J239" s="120">
        <v>72945968.177000001</v>
      </c>
      <c r="K239" s="120">
        <v>44.957599999999999</v>
      </c>
      <c r="L239" s="120">
        <v>-0.57999999999999996</v>
      </c>
      <c r="M239" s="120">
        <v>3.2</v>
      </c>
      <c r="N239" s="119">
        <v>1.6221756000000001</v>
      </c>
      <c r="O239" s="126">
        <v>1.5258225999999999</v>
      </c>
    </row>
    <row r="240" spans="1:15" x14ac:dyDescent="0.15">
      <c r="A240" s="125">
        <v>41922</v>
      </c>
      <c r="B240" s="120">
        <v>45.53</v>
      </c>
      <c r="C240" s="124">
        <v>-1.04</v>
      </c>
      <c r="D240" s="123">
        <v>-2.2332000000000001E-2</v>
      </c>
      <c r="E240" s="120">
        <v>46.57</v>
      </c>
      <c r="F240" s="120">
        <v>45.11</v>
      </c>
      <c r="G240" s="120">
        <v>47.2</v>
      </c>
      <c r="H240" s="121" t="s">
        <v>76</v>
      </c>
      <c r="I240" s="122">
        <v>625653</v>
      </c>
      <c r="J240" s="120">
        <v>28880083.628800001</v>
      </c>
      <c r="K240" s="120">
        <v>45.812899999999999</v>
      </c>
      <c r="L240" s="120">
        <v>-1.04</v>
      </c>
      <c r="M240" s="120">
        <v>2.09</v>
      </c>
      <c r="N240" s="119">
        <v>0.2701345</v>
      </c>
      <c r="O240" s="126">
        <v>0.24529699999999999</v>
      </c>
    </row>
    <row r="241" spans="1:15" x14ac:dyDescent="0.15">
      <c r="A241" s="125">
        <v>41915</v>
      </c>
      <c r="B241" s="120">
        <v>46.57</v>
      </c>
      <c r="C241" s="124">
        <v>-1.32</v>
      </c>
      <c r="D241" s="123">
        <v>-2.75632E-2</v>
      </c>
      <c r="E241" s="120">
        <v>47.85</v>
      </c>
      <c r="F241" s="120">
        <v>46.051000000000002</v>
      </c>
      <c r="G241" s="120">
        <v>47.85</v>
      </c>
      <c r="H241" s="121" t="s">
        <v>76</v>
      </c>
      <c r="I241" s="122">
        <v>492588</v>
      </c>
      <c r="J241" s="120">
        <v>23191321.1534</v>
      </c>
      <c r="K241" s="120">
        <v>46.500799999999998</v>
      </c>
      <c r="L241" s="120">
        <v>-1.28</v>
      </c>
      <c r="M241" s="120">
        <v>1.7989999999999999</v>
      </c>
      <c r="N241" s="119">
        <v>-0.36887989999999998</v>
      </c>
      <c r="O241" s="126">
        <v>-0.35758709999999999</v>
      </c>
    </row>
    <row r="242" spans="1:15" x14ac:dyDescent="0.15">
      <c r="A242" s="125">
        <v>41908</v>
      </c>
      <c r="B242" s="120">
        <v>47.89</v>
      </c>
      <c r="C242" s="124">
        <v>1.98</v>
      </c>
      <c r="D242" s="123">
        <v>4.3127899999999997E-2</v>
      </c>
      <c r="E242" s="120">
        <v>45.96</v>
      </c>
      <c r="F242" s="120">
        <v>45.110999999999997</v>
      </c>
      <c r="G242" s="120">
        <v>48</v>
      </c>
      <c r="H242" s="121" t="s">
        <v>76</v>
      </c>
      <c r="I242" s="122">
        <v>780498</v>
      </c>
      <c r="J242" s="120">
        <v>36100336.267200001</v>
      </c>
      <c r="K242" s="120">
        <v>47.8127</v>
      </c>
      <c r="L242" s="120">
        <v>1.93</v>
      </c>
      <c r="M242" s="120">
        <v>2.8889999999999998</v>
      </c>
      <c r="N242" s="119">
        <v>-9.5598000000000002E-2</v>
      </c>
      <c r="O242" s="126">
        <v>-0.1028246</v>
      </c>
    </row>
    <row r="243" spans="1:15" x14ac:dyDescent="0.15">
      <c r="A243" s="125">
        <v>41901</v>
      </c>
      <c r="B243" s="120">
        <v>45.91</v>
      </c>
      <c r="C243" s="124">
        <v>-1.32</v>
      </c>
      <c r="D243" s="123">
        <v>-2.7948299999999999E-2</v>
      </c>
      <c r="E243" s="120">
        <v>47.3</v>
      </c>
      <c r="F243" s="120">
        <v>45.5</v>
      </c>
      <c r="G243" s="120">
        <v>47.37</v>
      </c>
      <c r="H243" s="121" t="s">
        <v>76</v>
      </c>
      <c r="I243" s="122">
        <v>862999</v>
      </c>
      <c r="J243" s="120">
        <v>40237770.827600002</v>
      </c>
      <c r="K243" s="120">
        <v>45.959200000000003</v>
      </c>
      <c r="L243" s="120">
        <v>-1.39</v>
      </c>
      <c r="M243" s="120">
        <v>1.87</v>
      </c>
      <c r="N243" s="119">
        <v>0.42379240000000001</v>
      </c>
      <c r="O243" s="126">
        <v>0.3964221</v>
      </c>
    </row>
    <row r="244" spans="1:15" x14ac:dyDescent="0.15">
      <c r="A244" s="125">
        <v>41894</v>
      </c>
      <c r="B244" s="120">
        <v>47.23</v>
      </c>
      <c r="C244" s="124">
        <v>-0.24</v>
      </c>
      <c r="D244" s="123">
        <v>-5.0558000000000001E-3</v>
      </c>
      <c r="E244" s="120">
        <v>47.34</v>
      </c>
      <c r="F244" s="120">
        <v>46.98</v>
      </c>
      <c r="G244" s="120">
        <v>48.32</v>
      </c>
      <c r="H244" s="121" t="s">
        <v>76</v>
      </c>
      <c r="I244" s="122">
        <v>606127</v>
      </c>
      <c r="J244" s="120">
        <v>28814906.199299999</v>
      </c>
      <c r="K244" s="120">
        <v>47.246200000000002</v>
      </c>
      <c r="L244" s="120">
        <v>-0.11</v>
      </c>
      <c r="M244" s="120">
        <v>1.34</v>
      </c>
      <c r="N244" s="119">
        <v>-0.49662869999999998</v>
      </c>
      <c r="O244" s="126">
        <v>-0.49882310000000002</v>
      </c>
    </row>
    <row r="245" spans="1:15" x14ac:dyDescent="0.15">
      <c r="A245" s="125">
        <v>41887</v>
      </c>
      <c r="B245" s="120">
        <v>47.47</v>
      </c>
      <c r="C245" s="124">
        <v>-2.02</v>
      </c>
      <c r="D245" s="123">
        <v>-4.08163E-2</v>
      </c>
      <c r="E245" s="120">
        <v>49.05</v>
      </c>
      <c r="F245" s="120">
        <v>45.05</v>
      </c>
      <c r="G245" s="120">
        <v>49.35</v>
      </c>
      <c r="H245" s="121" t="s">
        <v>76</v>
      </c>
      <c r="I245" s="122">
        <v>1204135</v>
      </c>
      <c r="J245" s="120">
        <v>57494477.744400002</v>
      </c>
      <c r="K245" s="120">
        <v>47.671999999999997</v>
      </c>
      <c r="L245" s="120">
        <v>-1.58</v>
      </c>
      <c r="M245" s="120">
        <v>4.3</v>
      </c>
      <c r="N245" s="119">
        <v>1.3934877999999999</v>
      </c>
      <c r="O245" s="118" t="s">
        <v>76</v>
      </c>
    </row>
    <row r="246" spans="1:15" x14ac:dyDescent="0.15">
      <c r="A246" s="125">
        <v>41880</v>
      </c>
      <c r="B246" s="120">
        <v>49.49</v>
      </c>
      <c r="C246" s="124">
        <v>-0.39</v>
      </c>
      <c r="D246" s="123">
        <v>-7.8188000000000007E-3</v>
      </c>
      <c r="E246" s="120">
        <v>50.08</v>
      </c>
      <c r="F246" s="120">
        <v>49.11</v>
      </c>
      <c r="G246" s="120">
        <v>50.424199999999999</v>
      </c>
      <c r="H246" s="121" t="s">
        <v>76</v>
      </c>
      <c r="I246" s="122">
        <v>503088</v>
      </c>
      <c r="J246" s="121" t="s">
        <v>76</v>
      </c>
      <c r="K246" s="120">
        <v>49.427500000000002</v>
      </c>
      <c r="L246" s="120">
        <v>-0.59</v>
      </c>
      <c r="M246" s="120">
        <v>1.3142</v>
      </c>
      <c r="N246" s="119">
        <v>-0.35863089999999997</v>
      </c>
      <c r="O246" s="118" t="s">
        <v>76</v>
      </c>
    </row>
    <row r="247" spans="1:15" x14ac:dyDescent="0.15">
      <c r="A247" s="125">
        <v>41873</v>
      </c>
      <c r="B247" s="120">
        <v>49.88</v>
      </c>
      <c r="C247" s="124">
        <v>0.02</v>
      </c>
      <c r="D247" s="123">
        <v>4.0109999999999999E-4</v>
      </c>
      <c r="E247" s="120">
        <v>49.94</v>
      </c>
      <c r="F247" s="120">
        <v>49.75</v>
      </c>
      <c r="G247" s="120">
        <v>51.84</v>
      </c>
      <c r="H247" s="121" t="s">
        <v>76</v>
      </c>
      <c r="I247" s="122">
        <v>784397</v>
      </c>
      <c r="J247" s="121" t="s">
        <v>76</v>
      </c>
      <c r="K247" s="120">
        <v>50.194699999999997</v>
      </c>
      <c r="L247" s="120">
        <v>-0.06</v>
      </c>
      <c r="M247" s="120">
        <v>2.09</v>
      </c>
      <c r="N247" s="119">
        <v>-0.2848561</v>
      </c>
      <c r="O247" s="118" t="s">
        <v>76</v>
      </c>
    </row>
    <row r="248" spans="1:15" x14ac:dyDescent="0.15">
      <c r="A248" s="125">
        <v>41866</v>
      </c>
      <c r="B248" s="120">
        <v>49.86</v>
      </c>
      <c r="C248" s="124">
        <v>-0.71</v>
      </c>
      <c r="D248" s="123">
        <v>-1.4039899999999999E-2</v>
      </c>
      <c r="E248" s="120">
        <v>50.65</v>
      </c>
      <c r="F248" s="120">
        <v>48.3</v>
      </c>
      <c r="G248" s="120">
        <v>50.91</v>
      </c>
      <c r="H248" s="121" t="s">
        <v>76</v>
      </c>
      <c r="I248" s="122">
        <v>1096838</v>
      </c>
      <c r="J248" s="121" t="s">
        <v>76</v>
      </c>
      <c r="K248" s="120">
        <v>49.7376</v>
      </c>
      <c r="L248" s="120">
        <v>-0.79</v>
      </c>
      <c r="M248" s="120">
        <v>2.61</v>
      </c>
      <c r="N248" s="119">
        <v>1.34054E-2</v>
      </c>
      <c r="O248" s="118" t="s">
        <v>76</v>
      </c>
    </row>
    <row r="249" spans="1:15" x14ac:dyDescent="0.15">
      <c r="A249" s="125">
        <v>41859</v>
      </c>
      <c r="B249" s="120">
        <v>50.57</v>
      </c>
      <c r="C249" s="124">
        <v>-1.1000000000000001</v>
      </c>
      <c r="D249" s="123">
        <v>-2.1288899999999999E-2</v>
      </c>
      <c r="E249" s="120">
        <v>51.87</v>
      </c>
      <c r="F249" s="120">
        <v>50.1</v>
      </c>
      <c r="G249" s="120">
        <v>52.758000000000003</v>
      </c>
      <c r="H249" s="121" t="s">
        <v>76</v>
      </c>
      <c r="I249" s="122">
        <v>1082329</v>
      </c>
      <c r="J249" s="121" t="s">
        <v>76</v>
      </c>
      <c r="K249" s="120">
        <v>50.684100000000001</v>
      </c>
      <c r="L249" s="120">
        <v>-1.3</v>
      </c>
      <c r="M249" s="120">
        <v>2.6579999999999999</v>
      </c>
      <c r="N249" s="119">
        <v>1.8635390999999999</v>
      </c>
      <c r="O249" s="118" t="s">
        <v>76</v>
      </c>
    </row>
    <row r="250" spans="1:15" x14ac:dyDescent="0.15">
      <c r="A250" s="125">
        <v>41852</v>
      </c>
      <c r="B250" s="120">
        <v>51.67</v>
      </c>
      <c r="C250" s="124">
        <v>-0.93</v>
      </c>
      <c r="D250" s="123">
        <v>-1.7680600000000001E-2</v>
      </c>
      <c r="E250" s="120">
        <v>52.54</v>
      </c>
      <c r="F250" s="120">
        <v>51.31</v>
      </c>
      <c r="G250" s="120">
        <v>52.86</v>
      </c>
      <c r="H250" s="121" t="s">
        <v>76</v>
      </c>
      <c r="I250" s="122">
        <v>377969</v>
      </c>
      <c r="J250" s="121" t="s">
        <v>76</v>
      </c>
      <c r="K250" s="120">
        <v>51.641599999999997</v>
      </c>
      <c r="L250" s="120">
        <v>-0.87</v>
      </c>
      <c r="M250" s="120">
        <v>1.55</v>
      </c>
      <c r="N250" s="119">
        <v>-0.2129712</v>
      </c>
      <c r="O250" s="118" t="s">
        <v>76</v>
      </c>
    </row>
    <row r="251" spans="1:15" x14ac:dyDescent="0.15">
      <c r="A251" s="125">
        <v>41845</v>
      </c>
      <c r="B251" s="120">
        <v>52.6</v>
      </c>
      <c r="C251" s="124">
        <v>0.85</v>
      </c>
      <c r="D251" s="123">
        <v>1.6425100000000002E-2</v>
      </c>
      <c r="E251" s="120">
        <v>51.99</v>
      </c>
      <c r="F251" s="120">
        <v>51.120100000000001</v>
      </c>
      <c r="G251" s="120">
        <v>52.779899999999998</v>
      </c>
      <c r="H251" s="121" t="s">
        <v>76</v>
      </c>
      <c r="I251" s="122">
        <v>480248</v>
      </c>
      <c r="J251" s="121" t="s">
        <v>76</v>
      </c>
      <c r="K251" s="120">
        <v>52.603700000000003</v>
      </c>
      <c r="L251" s="120">
        <v>0.61</v>
      </c>
      <c r="M251" s="120">
        <v>1.6597999999999999</v>
      </c>
      <c r="N251" s="119">
        <v>-0.57537039999999995</v>
      </c>
      <c r="O251" s="118" t="s">
        <v>76</v>
      </c>
    </row>
    <row r="252" spans="1:15" x14ac:dyDescent="0.15">
      <c r="A252" s="125">
        <v>41838</v>
      </c>
      <c r="B252" s="120">
        <v>51.75</v>
      </c>
      <c r="C252" s="124">
        <v>1.64</v>
      </c>
      <c r="D252" s="123">
        <v>3.2728E-2</v>
      </c>
      <c r="E252" s="120">
        <v>50.16</v>
      </c>
      <c r="F252" s="120">
        <v>48.82</v>
      </c>
      <c r="G252" s="120">
        <v>51.789900000000003</v>
      </c>
      <c r="H252" s="121" t="s">
        <v>76</v>
      </c>
      <c r="I252" s="122">
        <v>1130981</v>
      </c>
      <c r="J252" s="121" t="s">
        <v>76</v>
      </c>
      <c r="K252" s="120">
        <v>51.515900000000002</v>
      </c>
      <c r="L252" s="120">
        <v>1.59</v>
      </c>
      <c r="M252" s="120">
        <v>2.9699</v>
      </c>
      <c r="N252" s="119">
        <v>5.7310800000000002E-2</v>
      </c>
      <c r="O252" s="118" t="s">
        <v>76</v>
      </c>
    </row>
    <row r="253" spans="1:15" x14ac:dyDescent="0.15">
      <c r="A253" s="125">
        <v>41831</v>
      </c>
      <c r="B253" s="120">
        <v>50.11</v>
      </c>
      <c r="C253" s="124">
        <v>-2.14</v>
      </c>
      <c r="D253" s="123">
        <v>-4.0956899999999997E-2</v>
      </c>
      <c r="E253" s="120">
        <v>52.16</v>
      </c>
      <c r="F253" s="120">
        <v>50.1</v>
      </c>
      <c r="G253" s="120">
        <v>52.29</v>
      </c>
      <c r="H253" s="121" t="s">
        <v>76</v>
      </c>
      <c r="I253" s="122">
        <v>1069677</v>
      </c>
      <c r="J253" s="121" t="s">
        <v>76</v>
      </c>
      <c r="K253" s="120">
        <v>50.177900000000001</v>
      </c>
      <c r="L253" s="120">
        <v>-2.0499999999999998</v>
      </c>
      <c r="M253" s="120">
        <v>2.19</v>
      </c>
      <c r="N253" s="119">
        <v>1.5333388999999999</v>
      </c>
      <c r="O253" s="118" t="s">
        <v>76</v>
      </c>
    </row>
    <row r="254" spans="1:15" x14ac:dyDescent="0.15">
      <c r="A254" s="125">
        <v>41824</v>
      </c>
      <c r="B254" s="120">
        <v>52.25</v>
      </c>
      <c r="C254" s="124">
        <v>-0.7</v>
      </c>
      <c r="D254" s="123">
        <v>-1.3220000000000001E-2</v>
      </c>
      <c r="E254" s="120">
        <v>53.14</v>
      </c>
      <c r="F254" s="120">
        <v>52.03</v>
      </c>
      <c r="G254" s="120">
        <v>53.147500000000001</v>
      </c>
      <c r="H254" s="121" t="s">
        <v>76</v>
      </c>
      <c r="I254" s="122">
        <v>422240</v>
      </c>
      <c r="J254" s="121" t="s">
        <v>76</v>
      </c>
      <c r="K254" s="120">
        <v>52.414499999999997</v>
      </c>
      <c r="L254" s="120">
        <v>-0.89</v>
      </c>
      <c r="M254" s="120">
        <v>1.1174999999999999</v>
      </c>
      <c r="N254" s="119">
        <v>0.18417810000000001</v>
      </c>
      <c r="O254" s="118" t="s">
        <v>76</v>
      </c>
    </row>
    <row r="255" spans="1:15" x14ac:dyDescent="0.15">
      <c r="A255" s="125">
        <v>41817</v>
      </c>
      <c r="B255" s="120">
        <v>52.95</v>
      </c>
      <c r="C255" s="124">
        <v>-0.04</v>
      </c>
      <c r="D255" s="123">
        <v>-7.5489999999999997E-4</v>
      </c>
      <c r="E255" s="120">
        <v>52.99</v>
      </c>
      <c r="F255" s="120">
        <v>52.546199999999999</v>
      </c>
      <c r="G255" s="120">
        <v>53.6</v>
      </c>
      <c r="H255" s="121" t="s">
        <v>76</v>
      </c>
      <c r="I255" s="122">
        <v>356568</v>
      </c>
      <c r="J255" s="121" t="s">
        <v>76</v>
      </c>
      <c r="K255" s="120">
        <v>52.9011</v>
      </c>
      <c r="L255" s="120">
        <v>-0.04</v>
      </c>
      <c r="M255" s="120">
        <v>1.0538000000000001</v>
      </c>
      <c r="N255" s="119">
        <v>-0.55987569999999998</v>
      </c>
      <c r="O255" s="118" t="s">
        <v>76</v>
      </c>
    </row>
    <row r="256" spans="1:15" x14ac:dyDescent="0.15">
      <c r="A256" s="125">
        <v>41810</v>
      </c>
      <c r="B256" s="120">
        <v>52.99</v>
      </c>
      <c r="C256" s="124">
        <v>0.82</v>
      </c>
      <c r="D256" s="123">
        <v>1.5717800000000001E-2</v>
      </c>
      <c r="E256" s="120">
        <v>52.47</v>
      </c>
      <c r="F256" s="120">
        <v>52.151000000000003</v>
      </c>
      <c r="G256" s="120">
        <v>53.168500000000002</v>
      </c>
      <c r="H256" s="121" t="s">
        <v>76</v>
      </c>
      <c r="I256" s="122">
        <v>810153</v>
      </c>
      <c r="J256" s="121" t="s">
        <v>76</v>
      </c>
      <c r="K256" s="120">
        <v>52.986600000000003</v>
      </c>
      <c r="L256" s="120">
        <v>0.52</v>
      </c>
      <c r="M256" s="120">
        <v>1.0175000000000001</v>
      </c>
      <c r="N256" s="119">
        <v>-0.25790459999999998</v>
      </c>
      <c r="O256" s="118" t="s">
        <v>76</v>
      </c>
    </row>
    <row r="257" spans="1:15" x14ac:dyDescent="0.15">
      <c r="A257" s="125">
        <v>41803</v>
      </c>
      <c r="B257" s="120">
        <v>52.17</v>
      </c>
      <c r="C257" s="124">
        <v>-2.9</v>
      </c>
      <c r="D257" s="123">
        <v>-5.26603E-2</v>
      </c>
      <c r="E257" s="120">
        <v>55.24</v>
      </c>
      <c r="F257" s="120">
        <v>51.5</v>
      </c>
      <c r="G257" s="120">
        <v>55.475999999999999</v>
      </c>
      <c r="H257" s="121" t="s">
        <v>76</v>
      </c>
      <c r="I257" s="122">
        <v>1091710</v>
      </c>
      <c r="J257" s="121" t="s">
        <v>76</v>
      </c>
      <c r="K257" s="120">
        <v>52.148800000000001</v>
      </c>
      <c r="L257" s="120">
        <v>-3.07</v>
      </c>
      <c r="M257" s="120">
        <v>3.976</v>
      </c>
      <c r="N257" s="119">
        <v>0.2323731</v>
      </c>
      <c r="O257" s="118" t="s">
        <v>76</v>
      </c>
    </row>
    <row r="258" spans="1:15" x14ac:dyDescent="0.15">
      <c r="A258" s="125">
        <v>41796</v>
      </c>
      <c r="B258" s="120">
        <v>55.07</v>
      </c>
      <c r="C258" s="124">
        <v>3.04</v>
      </c>
      <c r="D258" s="123">
        <v>5.8427800000000002E-2</v>
      </c>
      <c r="E258" s="120">
        <v>52.25</v>
      </c>
      <c r="F258" s="120">
        <v>52.01</v>
      </c>
      <c r="G258" s="120">
        <v>55.7697</v>
      </c>
      <c r="H258" s="121" t="s">
        <v>76</v>
      </c>
      <c r="I258" s="122">
        <v>885860</v>
      </c>
      <c r="J258" s="121" t="s">
        <v>76</v>
      </c>
      <c r="K258" s="120">
        <v>55.110999999999997</v>
      </c>
      <c r="L258" s="120">
        <v>2.82</v>
      </c>
      <c r="M258" s="120">
        <v>3.7597</v>
      </c>
      <c r="N258" s="119">
        <v>1.0246424000000001</v>
      </c>
      <c r="O258" s="118" t="s">
        <v>76</v>
      </c>
    </row>
    <row r="259" spans="1:15" x14ac:dyDescent="0.15">
      <c r="A259" s="125">
        <v>41789</v>
      </c>
      <c r="B259" s="120">
        <v>52.03</v>
      </c>
      <c r="C259" s="124">
        <v>0.09</v>
      </c>
      <c r="D259" s="123">
        <v>1.7328000000000001E-3</v>
      </c>
      <c r="E259" s="120">
        <v>51.94</v>
      </c>
      <c r="F259" s="120">
        <v>51.610999999999997</v>
      </c>
      <c r="G259" s="120">
        <v>52.26</v>
      </c>
      <c r="H259" s="121" t="s">
        <v>76</v>
      </c>
      <c r="I259" s="122">
        <v>437539</v>
      </c>
      <c r="J259" s="121" t="s">
        <v>76</v>
      </c>
      <c r="K259" s="120">
        <v>51.993200000000002</v>
      </c>
      <c r="L259" s="120">
        <v>0.09</v>
      </c>
      <c r="M259" s="120">
        <v>0.64900000000000002</v>
      </c>
      <c r="N259" s="119">
        <v>0.36145939999999999</v>
      </c>
      <c r="O259" s="118" t="s">
        <v>76</v>
      </c>
    </row>
    <row r="260" spans="1:15" x14ac:dyDescent="0.15">
      <c r="A260" s="125">
        <v>41782</v>
      </c>
      <c r="B260" s="120">
        <v>51.94</v>
      </c>
      <c r="C260" s="124">
        <v>1.95</v>
      </c>
      <c r="D260" s="123">
        <v>3.9007800000000002E-2</v>
      </c>
      <c r="E260" s="120">
        <v>49.81</v>
      </c>
      <c r="F260" s="120">
        <v>49.5</v>
      </c>
      <c r="G260" s="120">
        <v>52.01</v>
      </c>
      <c r="H260" s="121" t="s">
        <v>76</v>
      </c>
      <c r="I260" s="122">
        <v>321375</v>
      </c>
      <c r="J260" s="121" t="s">
        <v>76</v>
      </c>
      <c r="K260" s="120">
        <v>51.84</v>
      </c>
      <c r="L260" s="120">
        <v>2.13</v>
      </c>
      <c r="M260" s="120">
        <v>2.5099999999999998</v>
      </c>
      <c r="N260" s="119">
        <v>-0.232409</v>
      </c>
      <c r="O260" s="118" t="s">
        <v>76</v>
      </c>
    </row>
    <row r="261" spans="1:15" x14ac:dyDescent="0.15">
      <c r="A261" s="125">
        <v>41775</v>
      </c>
      <c r="B261" s="120">
        <v>49.99</v>
      </c>
      <c r="C261" s="124">
        <v>-0.61</v>
      </c>
      <c r="D261" s="123">
        <v>-1.20553E-2</v>
      </c>
      <c r="E261" s="120">
        <v>50.79</v>
      </c>
      <c r="F261" s="120">
        <v>49.62</v>
      </c>
      <c r="G261" s="120">
        <v>51.19</v>
      </c>
      <c r="H261" s="121" t="s">
        <v>76</v>
      </c>
      <c r="I261" s="122">
        <v>418680</v>
      </c>
      <c r="J261" s="121" t="s">
        <v>76</v>
      </c>
      <c r="K261" s="120">
        <v>49.996600000000001</v>
      </c>
      <c r="L261" s="120">
        <v>-0.8</v>
      </c>
      <c r="M261" s="120">
        <v>1.57</v>
      </c>
      <c r="N261" s="119">
        <v>-0.59933009999999998</v>
      </c>
      <c r="O261" s="118" t="s">
        <v>76</v>
      </c>
    </row>
    <row r="262" spans="1:15" x14ac:dyDescent="0.15">
      <c r="A262" s="125">
        <v>41768</v>
      </c>
      <c r="B262" s="120">
        <v>50.6</v>
      </c>
      <c r="C262" s="124">
        <v>-2.02</v>
      </c>
      <c r="D262" s="123">
        <v>-3.8388400000000003E-2</v>
      </c>
      <c r="E262" s="120">
        <v>52.56</v>
      </c>
      <c r="F262" s="120">
        <v>50.396000000000001</v>
      </c>
      <c r="G262" s="120">
        <v>52.74</v>
      </c>
      <c r="H262" s="121" t="s">
        <v>76</v>
      </c>
      <c r="I262" s="122">
        <v>1044950</v>
      </c>
      <c r="J262" s="121" t="s">
        <v>76</v>
      </c>
      <c r="K262" s="120">
        <v>50.966900000000003</v>
      </c>
      <c r="L262" s="120">
        <v>-1.96</v>
      </c>
      <c r="M262" s="120">
        <v>2.3439999999999999</v>
      </c>
      <c r="N262" s="119">
        <v>0.4532834</v>
      </c>
      <c r="O262" s="118" t="s">
        <v>76</v>
      </c>
    </row>
    <row r="263" spans="1:15" x14ac:dyDescent="0.15">
      <c r="A263" s="125">
        <v>41761</v>
      </c>
      <c r="B263" s="120">
        <v>52.62</v>
      </c>
      <c r="C263" s="124">
        <v>0.32</v>
      </c>
      <c r="D263" s="123">
        <v>6.1184999999999998E-3</v>
      </c>
      <c r="E263" s="120">
        <v>52.29</v>
      </c>
      <c r="F263" s="120">
        <v>51.66</v>
      </c>
      <c r="G263" s="120">
        <v>52.999400000000001</v>
      </c>
      <c r="H263" s="121" t="s">
        <v>76</v>
      </c>
      <c r="I263" s="122">
        <v>719027</v>
      </c>
      <c r="J263" s="121" t="s">
        <v>76</v>
      </c>
      <c r="K263" s="120">
        <v>52.615499999999997</v>
      </c>
      <c r="L263" s="120">
        <v>0.33</v>
      </c>
      <c r="M263" s="120">
        <v>1.3393999999999999</v>
      </c>
      <c r="N263" s="119">
        <v>0.43861790000000001</v>
      </c>
      <c r="O263" s="118" t="s">
        <v>76</v>
      </c>
    </row>
    <row r="264" spans="1:15" x14ac:dyDescent="0.15">
      <c r="A264" s="125">
        <v>41754</v>
      </c>
      <c r="B264" s="120">
        <v>52.3</v>
      </c>
      <c r="C264" s="124">
        <v>0.28999999999999998</v>
      </c>
      <c r="D264" s="123">
        <v>5.5759E-3</v>
      </c>
      <c r="E264" s="120">
        <v>52.24</v>
      </c>
      <c r="F264" s="120">
        <v>51.25</v>
      </c>
      <c r="G264" s="120">
        <v>53.84</v>
      </c>
      <c r="H264" s="121" t="s">
        <v>76</v>
      </c>
      <c r="I264" s="122">
        <v>499804</v>
      </c>
      <c r="J264" s="121" t="s">
        <v>76</v>
      </c>
      <c r="K264" s="120">
        <v>52.804900000000004</v>
      </c>
      <c r="L264" s="120">
        <v>0.06</v>
      </c>
      <c r="M264" s="120">
        <v>2.59</v>
      </c>
      <c r="N264" s="119">
        <v>-0.2860086</v>
      </c>
      <c r="O264" s="118" t="s">
        <v>76</v>
      </c>
    </row>
    <row r="265" spans="1:15" x14ac:dyDescent="0.15">
      <c r="A265" s="125">
        <v>41747</v>
      </c>
      <c r="B265" s="120">
        <v>52.01</v>
      </c>
      <c r="C265" s="124">
        <v>2.97</v>
      </c>
      <c r="D265" s="123">
        <v>6.05628E-2</v>
      </c>
      <c r="E265" s="120">
        <v>49.22</v>
      </c>
      <c r="F265" s="120">
        <v>49.08</v>
      </c>
      <c r="G265" s="120">
        <v>52.19</v>
      </c>
      <c r="H265" s="121" t="s">
        <v>76</v>
      </c>
      <c r="I265" s="122">
        <v>700014</v>
      </c>
      <c r="J265" s="121" t="s">
        <v>76</v>
      </c>
      <c r="K265" s="120">
        <v>51.585299999999997</v>
      </c>
      <c r="L265" s="120">
        <v>2.79</v>
      </c>
      <c r="M265" s="120">
        <v>3.11</v>
      </c>
      <c r="N265" s="119">
        <v>0.29238760000000003</v>
      </c>
      <c r="O265" s="118" t="s">
        <v>76</v>
      </c>
    </row>
    <row r="266" spans="1:15" x14ac:dyDescent="0.15">
      <c r="A266" s="125">
        <v>41740</v>
      </c>
      <c r="B266" s="120">
        <v>49.04</v>
      </c>
      <c r="C266" s="124">
        <v>-1.17</v>
      </c>
      <c r="D266" s="123">
        <v>-2.3302099999999999E-2</v>
      </c>
      <c r="E266" s="120">
        <v>50.28</v>
      </c>
      <c r="F266" s="120">
        <v>48.84</v>
      </c>
      <c r="G266" s="120">
        <v>50.28</v>
      </c>
      <c r="H266" s="121" t="s">
        <v>76</v>
      </c>
      <c r="I266" s="122">
        <v>541644</v>
      </c>
      <c r="J266" s="121" t="s">
        <v>76</v>
      </c>
      <c r="K266" s="120">
        <v>49.183500000000002</v>
      </c>
      <c r="L266" s="120">
        <v>-1.24</v>
      </c>
      <c r="M266" s="120">
        <v>1.44</v>
      </c>
      <c r="N266" s="119">
        <v>-0.279947</v>
      </c>
      <c r="O266" s="118" t="s">
        <v>76</v>
      </c>
    </row>
    <row r="267" spans="1:15" x14ac:dyDescent="0.15">
      <c r="A267" s="125">
        <v>41733</v>
      </c>
      <c r="B267" s="120">
        <v>50.21</v>
      </c>
      <c r="C267" s="124">
        <v>-0.74</v>
      </c>
      <c r="D267" s="123">
        <v>-1.4524E-2</v>
      </c>
      <c r="E267" s="120">
        <v>51</v>
      </c>
      <c r="F267" s="120">
        <v>50.16</v>
      </c>
      <c r="G267" s="120">
        <v>51.65</v>
      </c>
      <c r="H267" s="121" t="s">
        <v>76</v>
      </c>
      <c r="I267" s="122">
        <v>752228</v>
      </c>
      <c r="J267" s="121" t="s">
        <v>76</v>
      </c>
      <c r="K267" s="120">
        <v>50.649500000000003</v>
      </c>
      <c r="L267" s="120">
        <v>-0.79</v>
      </c>
      <c r="M267" s="120">
        <v>1.49</v>
      </c>
      <c r="N267" s="119">
        <v>-0.36090470000000002</v>
      </c>
      <c r="O267" s="118" t="s">
        <v>76</v>
      </c>
    </row>
    <row r="268" spans="1:15" x14ac:dyDescent="0.15">
      <c r="A268" s="125">
        <v>41726</v>
      </c>
      <c r="B268" s="120">
        <v>50.95</v>
      </c>
      <c r="C268" s="124">
        <v>-1.02</v>
      </c>
      <c r="D268" s="123">
        <v>-1.96267E-2</v>
      </c>
      <c r="E268" s="120">
        <v>51.87</v>
      </c>
      <c r="F268" s="120">
        <v>50.64</v>
      </c>
      <c r="G268" s="120">
        <v>52.246000000000002</v>
      </c>
      <c r="H268" s="121" t="s">
        <v>76</v>
      </c>
      <c r="I268" s="122">
        <v>1177020</v>
      </c>
      <c r="J268" s="121" t="s">
        <v>76</v>
      </c>
      <c r="K268" s="120">
        <v>51.212800000000001</v>
      </c>
      <c r="L268" s="120">
        <v>-0.92</v>
      </c>
      <c r="M268" s="120">
        <v>1.6060000000000001</v>
      </c>
      <c r="N268" s="119">
        <v>-0.1055787</v>
      </c>
      <c r="O268" s="118" t="s">
        <v>76</v>
      </c>
    </row>
    <row r="269" spans="1:15" x14ac:dyDescent="0.15">
      <c r="A269" s="125">
        <v>41719</v>
      </c>
      <c r="B269" s="120">
        <v>51.97</v>
      </c>
      <c r="C269" s="124">
        <v>-1.57</v>
      </c>
      <c r="D269" s="123">
        <v>-2.93239E-2</v>
      </c>
      <c r="E269" s="120">
        <v>54</v>
      </c>
      <c r="F269" s="120">
        <v>51.49</v>
      </c>
      <c r="G269" s="120">
        <v>54.6965</v>
      </c>
      <c r="H269" s="121" t="s">
        <v>76</v>
      </c>
      <c r="I269" s="122">
        <v>1315957</v>
      </c>
      <c r="J269" s="121" t="s">
        <v>76</v>
      </c>
      <c r="K269" s="120">
        <v>52.102600000000002</v>
      </c>
      <c r="L269" s="120">
        <v>-2.0299999999999998</v>
      </c>
      <c r="M269" s="120">
        <v>3.2065000000000001</v>
      </c>
      <c r="N269" s="119">
        <v>-9.6593499999999999E-2</v>
      </c>
      <c r="O269" s="118" t="s">
        <v>76</v>
      </c>
    </row>
    <row r="270" spans="1:15" x14ac:dyDescent="0.15">
      <c r="A270" s="125">
        <v>41712</v>
      </c>
      <c r="B270" s="120">
        <v>53.54</v>
      </c>
      <c r="C270" s="124">
        <v>0.93</v>
      </c>
      <c r="D270" s="123">
        <v>1.7677200000000001E-2</v>
      </c>
      <c r="E270" s="120">
        <v>52.63</v>
      </c>
      <c r="F270" s="120">
        <v>51.920099999999998</v>
      </c>
      <c r="G270" s="120">
        <v>54.07</v>
      </c>
      <c r="H270" s="121" t="s">
        <v>76</v>
      </c>
      <c r="I270" s="122">
        <v>1456661</v>
      </c>
      <c r="J270" s="121" t="s">
        <v>76</v>
      </c>
      <c r="K270" s="120">
        <v>53.750300000000003</v>
      </c>
      <c r="L270" s="120">
        <v>0.91</v>
      </c>
      <c r="M270" s="120">
        <v>2.1499000000000001</v>
      </c>
      <c r="N270" s="119">
        <v>0.2078469</v>
      </c>
      <c r="O270" s="118" t="s">
        <v>76</v>
      </c>
    </row>
    <row r="271" spans="1:15" x14ac:dyDescent="0.15">
      <c r="A271" s="125">
        <v>41705</v>
      </c>
      <c r="B271" s="120">
        <v>52.61</v>
      </c>
      <c r="C271" s="124">
        <v>-0.59</v>
      </c>
      <c r="D271" s="123">
        <v>-1.10902E-2</v>
      </c>
      <c r="E271" s="120">
        <v>52.91</v>
      </c>
      <c r="F271" s="120">
        <v>51.51</v>
      </c>
      <c r="G271" s="120">
        <v>53.21</v>
      </c>
      <c r="H271" s="121" t="s">
        <v>76</v>
      </c>
      <c r="I271" s="122">
        <v>1205998</v>
      </c>
      <c r="J271" s="121" t="s">
        <v>76</v>
      </c>
      <c r="K271" s="120">
        <v>52.614199999999997</v>
      </c>
      <c r="L271" s="120">
        <v>-0.3</v>
      </c>
      <c r="M271" s="120">
        <v>1.7</v>
      </c>
      <c r="N271" s="119">
        <v>8.46359E-2</v>
      </c>
      <c r="O271" s="118" t="s">
        <v>76</v>
      </c>
    </row>
    <row r="272" spans="1:15" x14ac:dyDescent="0.15">
      <c r="A272" s="125">
        <v>41698</v>
      </c>
      <c r="B272" s="120">
        <v>53.2</v>
      </c>
      <c r="C272" s="124">
        <v>0.17</v>
      </c>
      <c r="D272" s="123">
        <v>3.2057000000000001E-3</v>
      </c>
      <c r="E272" s="120">
        <v>53.16</v>
      </c>
      <c r="F272" s="120">
        <v>51.97</v>
      </c>
      <c r="G272" s="120">
        <v>54.405999999999999</v>
      </c>
      <c r="H272" s="121" t="s">
        <v>76</v>
      </c>
      <c r="I272" s="122">
        <v>1111892</v>
      </c>
      <c r="J272" s="121" t="s">
        <v>76</v>
      </c>
      <c r="K272" s="120">
        <v>53.215299999999999</v>
      </c>
      <c r="L272" s="120">
        <v>0.04</v>
      </c>
      <c r="M272" s="120">
        <v>2.4359999999999999</v>
      </c>
      <c r="N272" s="119">
        <v>1.0946923</v>
      </c>
      <c r="O272" s="118" t="s">
        <v>76</v>
      </c>
    </row>
    <row r="273" spans="1:15" x14ac:dyDescent="0.15">
      <c r="A273" s="125">
        <v>41691</v>
      </c>
      <c r="B273" s="120">
        <v>53.03</v>
      </c>
      <c r="C273" s="124">
        <v>0.32</v>
      </c>
      <c r="D273" s="123">
        <v>6.071E-3</v>
      </c>
      <c r="E273" s="120">
        <v>52.74</v>
      </c>
      <c r="F273" s="120">
        <v>51.92</v>
      </c>
      <c r="G273" s="120">
        <v>53.5</v>
      </c>
      <c r="H273" s="121" t="s">
        <v>76</v>
      </c>
      <c r="I273" s="122">
        <v>530814</v>
      </c>
      <c r="J273" s="121" t="s">
        <v>76</v>
      </c>
      <c r="K273" s="120">
        <v>53.185000000000002</v>
      </c>
      <c r="L273" s="120">
        <v>0.28999999999999998</v>
      </c>
      <c r="M273" s="120">
        <v>1.58</v>
      </c>
      <c r="N273" s="119">
        <v>-8.0241099999999996E-2</v>
      </c>
      <c r="O273" s="118" t="s">
        <v>76</v>
      </c>
    </row>
    <row r="274" spans="1:15" x14ac:dyDescent="0.15">
      <c r="A274" s="125">
        <v>41684</v>
      </c>
      <c r="B274" s="120">
        <v>52.71</v>
      </c>
      <c r="C274" s="124">
        <v>4.09</v>
      </c>
      <c r="D274" s="123">
        <v>8.4121799999999997E-2</v>
      </c>
      <c r="E274" s="120">
        <v>48.82</v>
      </c>
      <c r="F274" s="120">
        <v>48.49</v>
      </c>
      <c r="G274" s="120">
        <v>52.71</v>
      </c>
      <c r="H274" s="121" t="s">
        <v>76</v>
      </c>
      <c r="I274" s="122">
        <v>577123</v>
      </c>
      <c r="J274" s="121" t="s">
        <v>76</v>
      </c>
      <c r="K274" s="120">
        <v>52.431800000000003</v>
      </c>
      <c r="L274" s="120">
        <v>3.89</v>
      </c>
      <c r="M274" s="120">
        <v>4.22</v>
      </c>
      <c r="N274" s="119">
        <v>-0.26560850000000003</v>
      </c>
      <c r="O274" s="118" t="s">
        <v>76</v>
      </c>
    </row>
    <row r="275" spans="1:15" x14ac:dyDescent="0.15">
      <c r="A275" s="125">
        <v>41677</v>
      </c>
      <c r="B275" s="120">
        <v>48.62</v>
      </c>
      <c r="C275" s="124">
        <v>-1.1200000000000001</v>
      </c>
      <c r="D275" s="123">
        <v>-2.2517100000000002E-2</v>
      </c>
      <c r="E275" s="120">
        <v>49.87</v>
      </c>
      <c r="F275" s="120">
        <v>47.212499999999999</v>
      </c>
      <c r="G275" s="120">
        <v>49.87</v>
      </c>
      <c r="H275" s="121" t="s">
        <v>76</v>
      </c>
      <c r="I275" s="122">
        <v>785852</v>
      </c>
      <c r="J275" s="121" t="s">
        <v>76</v>
      </c>
      <c r="K275" s="120">
        <v>48.605899999999998</v>
      </c>
      <c r="L275" s="120">
        <v>-1.25</v>
      </c>
      <c r="M275" s="120">
        <v>2.6575000000000002</v>
      </c>
      <c r="N275" s="119">
        <v>0.17306930000000001</v>
      </c>
      <c r="O275" s="118" t="s">
        <v>76</v>
      </c>
    </row>
    <row r="276" spans="1:15" x14ac:dyDescent="0.15">
      <c r="A276" s="125">
        <v>41670</v>
      </c>
      <c r="B276" s="120">
        <v>49.74</v>
      </c>
      <c r="C276" s="124">
        <v>-0.22</v>
      </c>
      <c r="D276" s="123">
        <v>-4.4035000000000003E-3</v>
      </c>
      <c r="E276" s="120">
        <v>49.9</v>
      </c>
      <c r="F276" s="120">
        <v>48.56</v>
      </c>
      <c r="G276" s="120">
        <v>50.43</v>
      </c>
      <c r="H276" s="121" t="s">
        <v>76</v>
      </c>
      <c r="I276" s="122">
        <v>669911</v>
      </c>
      <c r="J276" s="121" t="s">
        <v>76</v>
      </c>
      <c r="K276" s="120">
        <v>49.090299999999999</v>
      </c>
      <c r="L276" s="120">
        <v>-0.16</v>
      </c>
      <c r="M276" s="120">
        <v>1.87</v>
      </c>
      <c r="N276" s="119">
        <v>0.79525239999999997</v>
      </c>
      <c r="O276" s="118" t="s">
        <v>76</v>
      </c>
    </row>
    <row r="277" spans="1:15" x14ac:dyDescent="0.15">
      <c r="A277" s="125">
        <v>41663</v>
      </c>
      <c r="B277" s="120">
        <v>49.96</v>
      </c>
      <c r="C277" s="124">
        <v>-1.45</v>
      </c>
      <c r="D277" s="123">
        <v>-2.82046E-2</v>
      </c>
      <c r="E277" s="120">
        <v>51.52</v>
      </c>
      <c r="F277" s="120">
        <v>49.84</v>
      </c>
      <c r="G277" s="120">
        <v>51.779899999999998</v>
      </c>
      <c r="H277" s="121" t="s">
        <v>76</v>
      </c>
      <c r="I277" s="122">
        <v>373157</v>
      </c>
      <c r="J277" s="121" t="s">
        <v>76</v>
      </c>
      <c r="K277" s="120">
        <v>50.021299999999997</v>
      </c>
      <c r="L277" s="120">
        <v>-1.56</v>
      </c>
      <c r="M277" s="120">
        <v>1.9399</v>
      </c>
      <c r="N277" s="119">
        <v>-0.53479699999999997</v>
      </c>
      <c r="O277" s="118" t="s">
        <v>76</v>
      </c>
    </row>
    <row r="278" spans="1:15" x14ac:dyDescent="0.15">
      <c r="A278" s="125">
        <v>41656</v>
      </c>
      <c r="B278" s="120">
        <v>51.41</v>
      </c>
      <c r="C278" s="124">
        <v>-0.39</v>
      </c>
      <c r="D278" s="123">
        <v>-7.5290000000000001E-3</v>
      </c>
      <c r="E278" s="120">
        <v>51.69</v>
      </c>
      <c r="F278" s="120">
        <v>50.73</v>
      </c>
      <c r="G278" s="120">
        <v>52.22</v>
      </c>
      <c r="H278" s="121" t="s">
        <v>76</v>
      </c>
      <c r="I278" s="122">
        <v>802138</v>
      </c>
      <c r="J278" s="121" t="s">
        <v>76</v>
      </c>
      <c r="K278" s="120">
        <v>51.561300000000003</v>
      </c>
      <c r="L278" s="120">
        <v>-0.28000000000000003</v>
      </c>
      <c r="M278" s="120">
        <v>1.49</v>
      </c>
      <c r="N278" s="119">
        <v>-0.1185248</v>
      </c>
      <c r="O278" s="118" t="s">
        <v>76</v>
      </c>
    </row>
    <row r="279" spans="1:15" x14ac:dyDescent="0.15">
      <c r="A279" s="125">
        <v>41649</v>
      </c>
      <c r="B279" s="120">
        <v>51.8</v>
      </c>
      <c r="C279" s="124">
        <v>0.97</v>
      </c>
      <c r="D279" s="123">
        <v>1.9083200000000002E-2</v>
      </c>
      <c r="E279" s="120">
        <v>50.98</v>
      </c>
      <c r="F279" s="120">
        <v>49.040599999999998</v>
      </c>
      <c r="G279" s="120">
        <v>52.22</v>
      </c>
      <c r="H279" s="121" t="s">
        <v>76</v>
      </c>
      <c r="I279" s="122">
        <v>909995</v>
      </c>
      <c r="J279" s="121" t="s">
        <v>76</v>
      </c>
      <c r="K279" s="120">
        <v>51.546199999999999</v>
      </c>
      <c r="L279" s="120">
        <v>0.82</v>
      </c>
      <c r="M279" s="120">
        <v>3.1793999999999998</v>
      </c>
      <c r="N279" s="119">
        <v>0.85256929999999997</v>
      </c>
      <c r="O279" s="118" t="s">
        <v>76</v>
      </c>
    </row>
    <row r="280" spans="1:15" x14ac:dyDescent="0.15">
      <c r="A280" s="125">
        <v>41642</v>
      </c>
      <c r="B280" s="120">
        <v>50.83</v>
      </c>
      <c r="C280" s="124">
        <v>2.6</v>
      </c>
      <c r="D280" s="123">
        <v>5.3908400000000002E-2</v>
      </c>
      <c r="E280" s="120">
        <v>48.25</v>
      </c>
      <c r="F280" s="120">
        <v>48.25</v>
      </c>
      <c r="G280" s="120">
        <v>51.26</v>
      </c>
      <c r="H280" s="121" t="s">
        <v>76</v>
      </c>
      <c r="I280" s="122">
        <v>491207</v>
      </c>
      <c r="J280" s="121" t="s">
        <v>76</v>
      </c>
      <c r="K280" s="120">
        <v>50.713999999999999</v>
      </c>
      <c r="L280" s="120">
        <v>2.58</v>
      </c>
      <c r="M280" s="120">
        <v>3.01</v>
      </c>
      <c r="N280" s="119">
        <v>1.0763531</v>
      </c>
      <c r="O280" s="118" t="s">
        <v>76</v>
      </c>
    </row>
    <row r="281" spans="1:15" x14ac:dyDescent="0.15">
      <c r="A281" s="125">
        <v>41635</v>
      </c>
      <c r="B281" s="120">
        <v>48.23</v>
      </c>
      <c r="C281" s="124">
        <v>0.03</v>
      </c>
      <c r="D281" s="123">
        <v>6.2239999999999995E-4</v>
      </c>
      <c r="E281" s="120">
        <v>48.05</v>
      </c>
      <c r="F281" s="120">
        <v>47.62</v>
      </c>
      <c r="G281" s="120">
        <v>48.7</v>
      </c>
      <c r="H281" s="121" t="s">
        <v>76</v>
      </c>
      <c r="I281" s="122">
        <v>236572</v>
      </c>
      <c r="J281" s="121" t="s">
        <v>76</v>
      </c>
      <c r="K281" s="120">
        <v>48.338299999999997</v>
      </c>
      <c r="L281" s="120">
        <v>0.18</v>
      </c>
      <c r="M281" s="120">
        <v>1.08</v>
      </c>
      <c r="N281" s="119">
        <v>-0.75321139999999998</v>
      </c>
      <c r="O281" s="118" t="s">
        <v>76</v>
      </c>
    </row>
    <row r="282" spans="1:15" x14ac:dyDescent="0.15">
      <c r="A282" s="125">
        <v>41628</v>
      </c>
      <c r="B282" s="120">
        <v>48.2</v>
      </c>
      <c r="C282" s="124">
        <v>-0.05</v>
      </c>
      <c r="D282" s="123">
        <v>-1.0363E-3</v>
      </c>
      <c r="E282" s="120">
        <v>48.62</v>
      </c>
      <c r="F282" s="120">
        <v>47.963000000000001</v>
      </c>
      <c r="G282" s="120">
        <v>49.35</v>
      </c>
      <c r="H282" s="121" t="s">
        <v>76</v>
      </c>
      <c r="I282" s="122">
        <v>958602</v>
      </c>
      <c r="J282" s="121" t="s">
        <v>76</v>
      </c>
      <c r="K282" s="120">
        <v>48.641500000000001</v>
      </c>
      <c r="L282" s="120">
        <v>-0.42</v>
      </c>
      <c r="M282" s="120">
        <v>1.387</v>
      </c>
      <c r="N282" s="119">
        <v>1.0329177</v>
      </c>
      <c r="O282" s="118" t="s">
        <v>76</v>
      </c>
    </row>
    <row r="283" spans="1:15" x14ac:dyDescent="0.15">
      <c r="A283" s="125">
        <v>41621</v>
      </c>
      <c r="B283" s="120">
        <v>48.25</v>
      </c>
      <c r="C283" s="124">
        <v>0.65</v>
      </c>
      <c r="D283" s="123">
        <v>1.3655499999999999E-2</v>
      </c>
      <c r="E283" s="120">
        <v>48.02</v>
      </c>
      <c r="F283" s="120">
        <v>47.305</v>
      </c>
      <c r="G283" s="120">
        <v>48.69</v>
      </c>
      <c r="H283" s="121" t="s">
        <v>76</v>
      </c>
      <c r="I283" s="122">
        <v>471540</v>
      </c>
      <c r="J283" s="121" t="s">
        <v>76</v>
      </c>
      <c r="K283" s="120">
        <v>48.359400000000001</v>
      </c>
      <c r="L283" s="120">
        <v>0.23</v>
      </c>
      <c r="M283" s="120">
        <v>1.385</v>
      </c>
      <c r="N283" s="119">
        <v>-7.3638999999999996E-2</v>
      </c>
      <c r="O283" s="118" t="s">
        <v>76</v>
      </c>
    </row>
    <row r="284" spans="1:15" x14ac:dyDescent="0.15">
      <c r="A284" s="125">
        <v>41614</v>
      </c>
      <c r="B284" s="120">
        <v>47.6</v>
      </c>
      <c r="C284" s="124">
        <v>-2.2000000000000002</v>
      </c>
      <c r="D284" s="123">
        <v>-4.4176699999999999E-2</v>
      </c>
      <c r="E284" s="120">
        <v>49.07</v>
      </c>
      <c r="F284" s="120">
        <v>46.37</v>
      </c>
      <c r="G284" s="120">
        <v>49.38</v>
      </c>
      <c r="H284" s="121" t="s">
        <v>76</v>
      </c>
      <c r="I284" s="122">
        <v>509024</v>
      </c>
      <c r="J284" s="121" t="s">
        <v>76</v>
      </c>
      <c r="K284" s="120">
        <v>47.516599999999997</v>
      </c>
      <c r="L284" s="120">
        <v>-1.47</v>
      </c>
      <c r="M284" s="120">
        <v>3.01</v>
      </c>
      <c r="N284" s="119">
        <v>0.59528639999999999</v>
      </c>
      <c r="O284" s="118" t="s">
        <v>76</v>
      </c>
    </row>
    <row r="285" spans="1:15" x14ac:dyDescent="0.15">
      <c r="A285" s="125">
        <v>41607</v>
      </c>
      <c r="B285" s="120">
        <v>49.8</v>
      </c>
      <c r="C285" s="124">
        <v>2.25</v>
      </c>
      <c r="D285" s="123">
        <v>4.7318600000000002E-2</v>
      </c>
      <c r="E285" s="120">
        <v>47.54</v>
      </c>
      <c r="F285" s="120">
        <v>47.3</v>
      </c>
      <c r="G285" s="120">
        <v>50.16</v>
      </c>
      <c r="H285" s="121" t="s">
        <v>76</v>
      </c>
      <c r="I285" s="122">
        <v>319080</v>
      </c>
      <c r="J285" s="121" t="s">
        <v>76</v>
      </c>
      <c r="K285" s="120">
        <v>49.985100000000003</v>
      </c>
      <c r="L285" s="120">
        <v>2.2599999999999998</v>
      </c>
      <c r="M285" s="120">
        <v>2.86</v>
      </c>
      <c r="N285" s="119">
        <v>-0.55988839999999995</v>
      </c>
      <c r="O285" s="118" t="s">
        <v>76</v>
      </c>
    </row>
    <row r="286" spans="1:15" x14ac:dyDescent="0.15">
      <c r="A286" s="125">
        <v>41600</v>
      </c>
      <c r="B286" s="120">
        <v>47.55</v>
      </c>
      <c r="C286" s="124">
        <v>-0.44</v>
      </c>
      <c r="D286" s="123">
        <v>-9.1686000000000007E-3</v>
      </c>
      <c r="E286" s="120">
        <v>48.21</v>
      </c>
      <c r="F286" s="120">
        <v>46.53</v>
      </c>
      <c r="G286" s="120">
        <v>48.59</v>
      </c>
      <c r="H286" s="121" t="s">
        <v>76</v>
      </c>
      <c r="I286" s="122">
        <v>724998</v>
      </c>
      <c r="J286" s="121" t="s">
        <v>76</v>
      </c>
      <c r="K286" s="120">
        <v>47.409700000000001</v>
      </c>
      <c r="L286" s="120">
        <v>-0.66</v>
      </c>
      <c r="M286" s="120">
        <v>2.06</v>
      </c>
      <c r="N286" s="119">
        <v>-0.25319839999999999</v>
      </c>
      <c r="O286" s="118" t="s">
        <v>76</v>
      </c>
    </row>
    <row r="287" spans="1:15" x14ac:dyDescent="0.15">
      <c r="A287" s="125">
        <v>41593</v>
      </c>
      <c r="B287" s="120">
        <v>47.99</v>
      </c>
      <c r="C287" s="124">
        <v>1.01</v>
      </c>
      <c r="D287" s="123">
        <v>2.14985E-2</v>
      </c>
      <c r="E287" s="120">
        <v>47.19</v>
      </c>
      <c r="F287" s="120">
        <v>46.34</v>
      </c>
      <c r="G287" s="120">
        <v>48.09</v>
      </c>
      <c r="H287" s="121" t="s">
        <v>76</v>
      </c>
      <c r="I287" s="122">
        <v>970804</v>
      </c>
      <c r="J287" s="121" t="s">
        <v>76</v>
      </c>
      <c r="K287" s="120">
        <v>47.828099999999999</v>
      </c>
      <c r="L287" s="120">
        <v>0.8</v>
      </c>
      <c r="M287" s="120">
        <v>1.75</v>
      </c>
      <c r="N287" s="119">
        <v>0.21686050000000001</v>
      </c>
      <c r="O287" s="118" t="s">
        <v>76</v>
      </c>
    </row>
    <row r="288" spans="1:15" x14ac:dyDescent="0.15">
      <c r="A288" s="125">
        <v>41586</v>
      </c>
      <c r="B288" s="120">
        <v>46.98</v>
      </c>
      <c r="C288" s="124">
        <v>1.49</v>
      </c>
      <c r="D288" s="123">
        <v>3.2754499999999999E-2</v>
      </c>
      <c r="E288" s="120">
        <v>45.65</v>
      </c>
      <c r="F288" s="120">
        <v>44.86</v>
      </c>
      <c r="G288" s="120">
        <v>47.479900000000001</v>
      </c>
      <c r="H288" s="121" t="s">
        <v>76</v>
      </c>
      <c r="I288" s="122">
        <v>797794</v>
      </c>
      <c r="J288" s="121" t="s">
        <v>76</v>
      </c>
      <c r="K288" s="120">
        <v>46.984699999999997</v>
      </c>
      <c r="L288" s="120">
        <v>1.33</v>
      </c>
      <c r="M288" s="120">
        <v>2.6198999999999999</v>
      </c>
      <c r="N288" s="119">
        <v>0.15630359999999999</v>
      </c>
      <c r="O288" s="118" t="s">
        <v>76</v>
      </c>
    </row>
    <row r="289" spans="1:15" x14ac:dyDescent="0.15">
      <c r="A289" s="125">
        <v>41579</v>
      </c>
      <c r="B289" s="120">
        <v>45.49</v>
      </c>
      <c r="C289" s="124">
        <v>0.49</v>
      </c>
      <c r="D289" s="123">
        <v>1.08889E-2</v>
      </c>
      <c r="E289" s="120">
        <v>45</v>
      </c>
      <c r="F289" s="120">
        <v>44.67</v>
      </c>
      <c r="G289" s="120">
        <v>46</v>
      </c>
      <c r="H289" s="121" t="s">
        <v>76</v>
      </c>
      <c r="I289" s="122">
        <v>689952</v>
      </c>
      <c r="J289" s="121" t="s">
        <v>76</v>
      </c>
      <c r="K289" s="120">
        <v>45.624499999999998</v>
      </c>
      <c r="L289" s="120">
        <v>0.49</v>
      </c>
      <c r="M289" s="120">
        <v>1.33</v>
      </c>
      <c r="N289" s="119">
        <v>-1.6387599999999999E-2</v>
      </c>
      <c r="O289" s="118" t="s">
        <v>76</v>
      </c>
    </row>
    <row r="290" spans="1:15" x14ac:dyDescent="0.15">
      <c r="A290" s="125">
        <v>41572</v>
      </c>
      <c r="B290" s="120">
        <v>45</v>
      </c>
      <c r="C290" s="124">
        <v>0.81</v>
      </c>
      <c r="D290" s="123">
        <v>1.83299E-2</v>
      </c>
      <c r="E290" s="120">
        <v>44.1</v>
      </c>
      <c r="F290" s="120">
        <v>43.91</v>
      </c>
      <c r="G290" s="120">
        <v>45.23</v>
      </c>
      <c r="H290" s="121" t="s">
        <v>76</v>
      </c>
      <c r="I290" s="122">
        <v>701447</v>
      </c>
      <c r="J290" s="121" t="s">
        <v>76</v>
      </c>
      <c r="K290" s="120">
        <v>44.991900000000001</v>
      </c>
      <c r="L290" s="120">
        <v>0.9</v>
      </c>
      <c r="M290" s="120">
        <v>1.32</v>
      </c>
      <c r="N290" s="119">
        <v>-0.54926200000000003</v>
      </c>
      <c r="O290" s="118" t="s">
        <v>76</v>
      </c>
    </row>
    <row r="291" spans="1:15" x14ac:dyDescent="0.15">
      <c r="A291" s="125">
        <v>41565</v>
      </c>
      <c r="B291" s="120">
        <v>44.19</v>
      </c>
      <c r="C291" s="124">
        <v>0.79</v>
      </c>
      <c r="D291" s="123">
        <v>1.8202800000000002E-2</v>
      </c>
      <c r="E291" s="120">
        <v>43.16</v>
      </c>
      <c r="F291" s="120">
        <v>42.85</v>
      </c>
      <c r="G291" s="120">
        <v>44.23</v>
      </c>
      <c r="H291" s="121" t="s">
        <v>76</v>
      </c>
      <c r="I291" s="122">
        <v>1556219</v>
      </c>
      <c r="J291" s="121" t="s">
        <v>76</v>
      </c>
      <c r="K291" s="120">
        <v>43.860300000000002</v>
      </c>
      <c r="L291" s="120">
        <v>1.03</v>
      </c>
      <c r="M291" s="120">
        <v>1.38</v>
      </c>
      <c r="N291" s="119">
        <v>4.0007679999999999</v>
      </c>
      <c r="O291" s="118" t="s">
        <v>76</v>
      </c>
    </row>
    <row r="292" spans="1:15" x14ac:dyDescent="0.15">
      <c r="A292" s="125">
        <v>41558</v>
      </c>
      <c r="B292" s="120">
        <v>43.4</v>
      </c>
      <c r="C292" s="124">
        <v>-0.38</v>
      </c>
      <c r="D292" s="123">
        <v>-8.6797999999999997E-3</v>
      </c>
      <c r="E292" s="120">
        <v>43.57</v>
      </c>
      <c r="F292" s="120">
        <v>42.668599999999998</v>
      </c>
      <c r="G292" s="120">
        <v>43.65</v>
      </c>
      <c r="H292" s="121" t="s">
        <v>76</v>
      </c>
      <c r="I292" s="122">
        <v>311196</v>
      </c>
      <c r="J292" s="121" t="s">
        <v>76</v>
      </c>
      <c r="K292" s="120">
        <v>43.200400000000002</v>
      </c>
      <c r="L292" s="120">
        <v>-0.17</v>
      </c>
      <c r="M292" s="120">
        <v>0.98140000000000005</v>
      </c>
      <c r="N292" s="119">
        <v>-0.45423550000000001</v>
      </c>
      <c r="O292" s="118" t="s">
        <v>76</v>
      </c>
    </row>
    <row r="293" spans="1:15" x14ac:dyDescent="0.15">
      <c r="A293" s="125">
        <v>41551</v>
      </c>
      <c r="B293" s="120">
        <v>43.78</v>
      </c>
      <c r="C293" s="124">
        <v>0.05</v>
      </c>
      <c r="D293" s="123">
        <v>1.1433999999999999E-3</v>
      </c>
      <c r="E293" s="120">
        <v>43.25</v>
      </c>
      <c r="F293" s="120">
        <v>43.161799999999999</v>
      </c>
      <c r="G293" s="120">
        <v>44</v>
      </c>
      <c r="H293" s="121" t="s">
        <v>76</v>
      </c>
      <c r="I293" s="122">
        <v>570202</v>
      </c>
      <c r="J293" s="121" t="s">
        <v>76</v>
      </c>
      <c r="K293" s="120">
        <v>43.576500000000003</v>
      </c>
      <c r="L293" s="120">
        <v>0.53</v>
      </c>
      <c r="M293" s="120">
        <v>0.83819999999999995</v>
      </c>
      <c r="N293" s="119">
        <v>0.19760900000000001</v>
      </c>
      <c r="O293" s="118" t="s">
        <v>76</v>
      </c>
    </row>
    <row r="294" spans="1:15" x14ac:dyDescent="0.15">
      <c r="A294" s="125">
        <v>41544</v>
      </c>
      <c r="B294" s="120">
        <v>43.73</v>
      </c>
      <c r="C294" s="124">
        <v>-0.54</v>
      </c>
      <c r="D294" s="123">
        <v>-1.2197899999999999E-2</v>
      </c>
      <c r="E294" s="120">
        <v>44.44</v>
      </c>
      <c r="F294" s="120">
        <v>43.1</v>
      </c>
      <c r="G294" s="120">
        <v>44.44</v>
      </c>
      <c r="H294" s="121" t="s">
        <v>76</v>
      </c>
      <c r="I294" s="122">
        <v>476117</v>
      </c>
      <c r="J294" s="121" t="s">
        <v>76</v>
      </c>
      <c r="K294" s="120">
        <v>43.5946</v>
      </c>
      <c r="L294" s="120">
        <v>-0.71</v>
      </c>
      <c r="M294" s="120">
        <v>1.34</v>
      </c>
      <c r="N294" s="119">
        <v>-0.25364500000000001</v>
      </c>
      <c r="O294" s="118" t="s">
        <v>76</v>
      </c>
    </row>
    <row r="295" spans="1:15" x14ac:dyDescent="0.15">
      <c r="A295" s="125">
        <v>41537</v>
      </c>
      <c r="B295" s="120">
        <v>44.27</v>
      </c>
      <c r="C295" s="124">
        <v>0.37</v>
      </c>
      <c r="D295" s="123">
        <v>8.4282000000000003E-3</v>
      </c>
      <c r="E295" s="120">
        <v>44.25</v>
      </c>
      <c r="F295" s="120">
        <v>43.47</v>
      </c>
      <c r="G295" s="120">
        <v>44.49</v>
      </c>
      <c r="H295" s="121" t="s">
        <v>76</v>
      </c>
      <c r="I295" s="122">
        <v>637923</v>
      </c>
      <c r="J295" s="121" t="s">
        <v>76</v>
      </c>
      <c r="K295" s="120">
        <v>43.972299999999997</v>
      </c>
      <c r="L295" s="120">
        <v>0.02</v>
      </c>
      <c r="M295" s="120">
        <v>1.02</v>
      </c>
      <c r="N295" s="119">
        <v>0.19650570000000001</v>
      </c>
      <c r="O295" s="118" t="s">
        <v>76</v>
      </c>
    </row>
    <row r="296" spans="1:15" x14ac:dyDescent="0.15">
      <c r="A296" s="125">
        <v>41530</v>
      </c>
      <c r="B296" s="120">
        <v>43.9</v>
      </c>
      <c r="C296" s="124">
        <v>0</v>
      </c>
      <c r="D296" s="123">
        <v>0</v>
      </c>
      <c r="E296" s="120">
        <v>44.03</v>
      </c>
      <c r="F296" s="120">
        <v>43</v>
      </c>
      <c r="G296" s="120">
        <v>44.1</v>
      </c>
      <c r="H296" s="121" t="s">
        <v>76</v>
      </c>
      <c r="I296" s="122">
        <v>533155</v>
      </c>
      <c r="J296" s="121" t="s">
        <v>76</v>
      </c>
      <c r="K296" s="120">
        <v>43.797600000000003</v>
      </c>
      <c r="L296" s="120">
        <v>-0.13</v>
      </c>
      <c r="M296" s="120">
        <v>1.1000000000000001</v>
      </c>
      <c r="N296" s="119">
        <v>-0.4696785</v>
      </c>
      <c r="O296" s="118" t="s">
        <v>76</v>
      </c>
    </row>
    <row r="297" spans="1:15" x14ac:dyDescent="0.15">
      <c r="A297" s="125">
        <v>41523</v>
      </c>
      <c r="B297" s="120">
        <v>43.9</v>
      </c>
      <c r="C297" s="124">
        <v>1.45</v>
      </c>
      <c r="D297" s="123">
        <v>3.4157800000000002E-2</v>
      </c>
      <c r="E297" s="120">
        <v>42.42</v>
      </c>
      <c r="F297" s="120">
        <v>41.96</v>
      </c>
      <c r="G297" s="120">
        <v>44.14</v>
      </c>
      <c r="H297" s="121" t="s">
        <v>76</v>
      </c>
      <c r="I297" s="122">
        <v>1005343</v>
      </c>
      <c r="J297" s="121" t="s">
        <v>76</v>
      </c>
      <c r="K297" s="120">
        <v>43.493400000000001</v>
      </c>
      <c r="L297" s="120">
        <v>1.48</v>
      </c>
      <c r="M297" s="120">
        <v>2.1800000000000002</v>
      </c>
      <c r="N297" s="119">
        <v>2.2398020999999999</v>
      </c>
      <c r="O297" s="118" t="s">
        <v>76</v>
      </c>
    </row>
    <row r="298" spans="1:15" x14ac:dyDescent="0.15">
      <c r="A298" s="125">
        <v>41516</v>
      </c>
      <c r="B298" s="120">
        <v>42.45</v>
      </c>
      <c r="C298" s="124">
        <v>-0.68</v>
      </c>
      <c r="D298" s="123">
        <v>-1.57663E-2</v>
      </c>
      <c r="E298" s="120">
        <v>43.21</v>
      </c>
      <c r="F298" s="120">
        <v>42.3</v>
      </c>
      <c r="G298" s="120">
        <v>43.45</v>
      </c>
      <c r="H298" s="121" t="s">
        <v>76</v>
      </c>
      <c r="I298" s="122">
        <v>310310</v>
      </c>
      <c r="J298" s="121" t="s">
        <v>76</v>
      </c>
      <c r="K298" s="120">
        <v>42.629199999999997</v>
      </c>
      <c r="L298" s="120">
        <v>-0.76</v>
      </c>
      <c r="M298" s="120">
        <v>1.1499999999999999</v>
      </c>
      <c r="N298" s="119">
        <v>-0.51763239999999999</v>
      </c>
      <c r="O298" s="118" t="s">
        <v>76</v>
      </c>
    </row>
    <row r="299" spans="1:15" x14ac:dyDescent="0.15">
      <c r="A299" s="125">
        <v>41509</v>
      </c>
      <c r="B299" s="120">
        <v>43.13</v>
      </c>
      <c r="C299" s="124">
        <v>-0.42</v>
      </c>
      <c r="D299" s="123">
        <v>-9.6440999999999992E-3</v>
      </c>
      <c r="E299" s="120">
        <v>43.31</v>
      </c>
      <c r="F299" s="120">
        <v>42.6</v>
      </c>
      <c r="G299" s="120">
        <v>44.19</v>
      </c>
      <c r="H299" s="121" t="s">
        <v>76</v>
      </c>
      <c r="I299" s="122">
        <v>643306</v>
      </c>
      <c r="J299" s="121" t="s">
        <v>76</v>
      </c>
      <c r="K299" s="120">
        <v>43.084899999999998</v>
      </c>
      <c r="L299" s="120">
        <v>-0.18</v>
      </c>
      <c r="M299" s="120">
        <v>1.59</v>
      </c>
      <c r="N299" s="119">
        <v>0.32850230000000002</v>
      </c>
      <c r="O299" s="118" t="s">
        <v>76</v>
      </c>
    </row>
    <row r="300" spans="1:15" x14ac:dyDescent="0.15">
      <c r="A300" s="125">
        <v>41502</v>
      </c>
      <c r="B300" s="120">
        <v>43.55</v>
      </c>
      <c r="C300" s="124">
        <v>-0.54</v>
      </c>
      <c r="D300" s="123">
        <v>-1.22477E-2</v>
      </c>
      <c r="E300" s="120">
        <v>43.87</v>
      </c>
      <c r="F300" s="120">
        <v>43.2</v>
      </c>
      <c r="G300" s="120">
        <v>44.25</v>
      </c>
      <c r="H300" s="121" t="s">
        <v>76</v>
      </c>
      <c r="I300" s="122">
        <v>484234</v>
      </c>
      <c r="J300" s="121" t="s">
        <v>76</v>
      </c>
      <c r="K300" s="120">
        <v>43.462299999999999</v>
      </c>
      <c r="L300" s="120">
        <v>-0.32</v>
      </c>
      <c r="M300" s="120">
        <v>1.05</v>
      </c>
      <c r="N300" s="119">
        <v>-0.10779909999999999</v>
      </c>
      <c r="O300" s="118" t="s">
        <v>76</v>
      </c>
    </row>
    <row r="301" spans="1:15" x14ac:dyDescent="0.15">
      <c r="A301" s="125">
        <v>41495</v>
      </c>
      <c r="B301" s="120">
        <v>44.09</v>
      </c>
      <c r="C301" s="124">
        <v>0.82</v>
      </c>
      <c r="D301" s="123">
        <v>1.89508E-2</v>
      </c>
      <c r="E301" s="120">
        <v>43.25</v>
      </c>
      <c r="F301" s="120">
        <v>42.8</v>
      </c>
      <c r="G301" s="120">
        <v>44.09</v>
      </c>
      <c r="H301" s="121" t="s">
        <v>76</v>
      </c>
      <c r="I301" s="122">
        <v>542741</v>
      </c>
      <c r="J301" s="121" t="s">
        <v>76</v>
      </c>
      <c r="K301" s="120">
        <v>43.855600000000003</v>
      </c>
      <c r="L301" s="120">
        <v>0.84</v>
      </c>
      <c r="M301" s="120">
        <v>1.29</v>
      </c>
      <c r="N301" s="119">
        <v>-0.36412270000000002</v>
      </c>
      <c r="O301" s="118" t="s">
        <v>76</v>
      </c>
    </row>
    <row r="302" spans="1:15" x14ac:dyDescent="0.15">
      <c r="A302" s="125">
        <v>41488</v>
      </c>
      <c r="B302" s="120">
        <v>43.27</v>
      </c>
      <c r="C302" s="124">
        <v>0.73</v>
      </c>
      <c r="D302" s="123">
        <v>1.71603E-2</v>
      </c>
      <c r="E302" s="120">
        <v>42.56</v>
      </c>
      <c r="F302" s="120">
        <v>42.06</v>
      </c>
      <c r="G302" s="120">
        <v>43.5</v>
      </c>
      <c r="H302" s="121" t="s">
        <v>76</v>
      </c>
      <c r="I302" s="122">
        <v>853531</v>
      </c>
      <c r="J302" s="121" t="s">
        <v>76</v>
      </c>
      <c r="K302" s="120">
        <v>43.176099999999998</v>
      </c>
      <c r="L302" s="120">
        <v>0.71</v>
      </c>
      <c r="M302" s="120">
        <v>1.44</v>
      </c>
      <c r="N302" s="119">
        <v>0.73192550000000001</v>
      </c>
      <c r="O302" s="118" t="s">
        <v>76</v>
      </c>
    </row>
    <row r="303" spans="1:15" x14ac:dyDescent="0.15">
      <c r="A303" s="125">
        <v>41481</v>
      </c>
      <c r="B303" s="120">
        <v>42.54</v>
      </c>
      <c r="C303" s="124">
        <v>0.27</v>
      </c>
      <c r="D303" s="123">
        <v>6.3874999999999999E-3</v>
      </c>
      <c r="E303" s="120">
        <v>42.06</v>
      </c>
      <c r="F303" s="120">
        <v>41.82</v>
      </c>
      <c r="G303" s="120">
        <v>42.7</v>
      </c>
      <c r="H303" s="121" t="s">
        <v>76</v>
      </c>
      <c r="I303" s="122">
        <v>492822</v>
      </c>
      <c r="J303" s="121" t="s">
        <v>76</v>
      </c>
      <c r="K303" s="120">
        <v>42.455300000000001</v>
      </c>
      <c r="L303" s="120">
        <v>0.48</v>
      </c>
      <c r="M303" s="120">
        <v>0.88</v>
      </c>
      <c r="N303" s="119">
        <v>0.22897029999999999</v>
      </c>
      <c r="O303" s="118" t="s">
        <v>76</v>
      </c>
    </row>
    <row r="304" spans="1:15" x14ac:dyDescent="0.15">
      <c r="A304" s="125">
        <v>41474</v>
      </c>
      <c r="B304" s="120">
        <v>42.27</v>
      </c>
      <c r="C304" s="124">
        <v>-0.36</v>
      </c>
      <c r="D304" s="123">
        <v>-8.4448000000000006E-3</v>
      </c>
      <c r="E304" s="120">
        <v>42.88</v>
      </c>
      <c r="F304" s="120">
        <v>41.9</v>
      </c>
      <c r="G304" s="120">
        <v>42.9</v>
      </c>
      <c r="H304" s="121" t="s">
        <v>76</v>
      </c>
      <c r="I304" s="122">
        <v>401004</v>
      </c>
      <c r="J304" s="121" t="s">
        <v>76</v>
      </c>
      <c r="K304" s="120">
        <v>42.144399999999997</v>
      </c>
      <c r="L304" s="120">
        <v>-0.61</v>
      </c>
      <c r="M304" s="120">
        <v>1</v>
      </c>
      <c r="N304" s="119">
        <v>-0.33852280000000001</v>
      </c>
      <c r="O304" s="118" t="s">
        <v>76</v>
      </c>
    </row>
    <row r="305" spans="1:15" x14ac:dyDescent="0.15">
      <c r="A305" s="125">
        <v>41467</v>
      </c>
      <c r="B305" s="120">
        <v>42.63</v>
      </c>
      <c r="C305" s="124">
        <v>0.95</v>
      </c>
      <c r="D305" s="123">
        <v>2.2792699999999999E-2</v>
      </c>
      <c r="E305" s="120">
        <v>41.95</v>
      </c>
      <c r="F305" s="120">
        <v>41.451999999999998</v>
      </c>
      <c r="G305" s="120">
        <v>42.93</v>
      </c>
      <c r="H305" s="121" t="s">
        <v>76</v>
      </c>
      <c r="I305" s="122">
        <v>606225</v>
      </c>
      <c r="J305" s="121" t="s">
        <v>76</v>
      </c>
      <c r="K305" s="120">
        <v>42.461399999999998</v>
      </c>
      <c r="L305" s="120">
        <v>0.68</v>
      </c>
      <c r="M305" s="120">
        <v>1.478</v>
      </c>
      <c r="N305" s="119">
        <v>-0.36846230000000002</v>
      </c>
      <c r="O305" s="118" t="s">
        <v>76</v>
      </c>
    </row>
    <row r="306" spans="1:15" x14ac:dyDescent="0.15">
      <c r="A306" s="125">
        <v>41460</v>
      </c>
      <c r="B306" s="120">
        <v>41.68</v>
      </c>
      <c r="C306" s="124">
        <v>0.28000000000000003</v>
      </c>
      <c r="D306" s="123">
        <v>6.7632999999999999E-3</v>
      </c>
      <c r="E306" s="120">
        <v>41.41</v>
      </c>
      <c r="F306" s="120">
        <v>41.11</v>
      </c>
      <c r="G306" s="120">
        <v>42.47</v>
      </c>
      <c r="H306" s="121" t="s">
        <v>76</v>
      </c>
      <c r="I306" s="122">
        <v>959919</v>
      </c>
      <c r="J306" s="121" t="s">
        <v>76</v>
      </c>
      <c r="K306" s="120">
        <v>41.547400000000003</v>
      </c>
      <c r="L306" s="120">
        <v>0.27</v>
      </c>
      <c r="M306" s="120">
        <v>1.36</v>
      </c>
      <c r="N306" s="119">
        <v>0.56715329999999997</v>
      </c>
      <c r="O306" s="118" t="s">
        <v>76</v>
      </c>
    </row>
    <row r="307" spans="1:15" x14ac:dyDescent="0.15">
      <c r="A307" s="125">
        <v>41453</v>
      </c>
      <c r="B307" s="120">
        <v>41.4</v>
      </c>
      <c r="C307" s="124">
        <v>2.29</v>
      </c>
      <c r="D307" s="123">
        <v>5.8552800000000002E-2</v>
      </c>
      <c r="E307" s="120">
        <v>38.89</v>
      </c>
      <c r="F307" s="120">
        <v>38.28</v>
      </c>
      <c r="G307" s="120">
        <v>41.53</v>
      </c>
      <c r="H307" s="121" t="s">
        <v>76</v>
      </c>
      <c r="I307" s="122">
        <v>612524</v>
      </c>
      <c r="J307" s="121" t="s">
        <v>76</v>
      </c>
      <c r="K307" s="120">
        <v>41.246400000000001</v>
      </c>
      <c r="L307" s="120">
        <v>2.5099999999999998</v>
      </c>
      <c r="M307" s="120">
        <v>3.25</v>
      </c>
      <c r="N307" s="119">
        <v>-0.49835299999999999</v>
      </c>
      <c r="O307" s="118" t="s">
        <v>76</v>
      </c>
    </row>
    <row r="308" spans="1:15" x14ac:dyDescent="0.15">
      <c r="A308" s="125">
        <v>41446</v>
      </c>
      <c r="B308" s="120">
        <v>39.11</v>
      </c>
      <c r="C308" s="124">
        <v>-1.67</v>
      </c>
      <c r="D308" s="123">
        <v>-4.0951399999999999E-2</v>
      </c>
      <c r="E308" s="120">
        <v>41.21</v>
      </c>
      <c r="F308" s="120">
        <v>38.6</v>
      </c>
      <c r="G308" s="120">
        <v>41.6</v>
      </c>
      <c r="H308" s="121" t="s">
        <v>76</v>
      </c>
      <c r="I308" s="122">
        <v>1221026</v>
      </c>
      <c r="J308" s="121" t="s">
        <v>76</v>
      </c>
      <c r="K308" s="120">
        <v>38.959600000000002</v>
      </c>
      <c r="L308" s="120">
        <v>-2.1</v>
      </c>
      <c r="M308" s="120">
        <v>3</v>
      </c>
      <c r="N308" s="119">
        <v>0.23087170000000001</v>
      </c>
      <c r="O308" s="118" t="s">
        <v>76</v>
      </c>
    </row>
    <row r="309" spans="1:15" x14ac:dyDescent="0.15">
      <c r="A309" s="125">
        <v>41439</v>
      </c>
      <c r="B309" s="120">
        <v>40.78</v>
      </c>
      <c r="C309" s="124">
        <v>0.86</v>
      </c>
      <c r="D309" s="123">
        <v>2.1543099999999999E-2</v>
      </c>
      <c r="E309" s="120">
        <v>39.85</v>
      </c>
      <c r="F309" s="120">
        <v>39.75</v>
      </c>
      <c r="G309" s="120">
        <v>41.02</v>
      </c>
      <c r="H309" s="121" t="s">
        <v>76</v>
      </c>
      <c r="I309" s="122">
        <v>992001</v>
      </c>
      <c r="J309" s="121" t="s">
        <v>76</v>
      </c>
      <c r="K309" s="120">
        <v>40.738999999999997</v>
      </c>
      <c r="L309" s="120">
        <v>0.93</v>
      </c>
      <c r="M309" s="120">
        <v>1.27</v>
      </c>
      <c r="N309" s="119">
        <v>0.24340200000000001</v>
      </c>
      <c r="O309" s="118" t="s">
        <v>76</v>
      </c>
    </row>
    <row r="310" spans="1:15" x14ac:dyDescent="0.15">
      <c r="A310" s="125">
        <v>41432</v>
      </c>
      <c r="B310" s="120">
        <v>39.92</v>
      </c>
      <c r="C310" s="124">
        <v>-0.99</v>
      </c>
      <c r="D310" s="123">
        <v>-2.4199499999999999E-2</v>
      </c>
      <c r="E310" s="120">
        <v>40.200000000000003</v>
      </c>
      <c r="F310" s="120">
        <v>39.46</v>
      </c>
      <c r="G310" s="120">
        <v>40.75</v>
      </c>
      <c r="H310" s="121" t="s">
        <v>76</v>
      </c>
      <c r="I310" s="122">
        <v>797812</v>
      </c>
      <c r="J310" s="121" t="s">
        <v>76</v>
      </c>
      <c r="K310" s="120">
        <v>39.978999999999999</v>
      </c>
      <c r="L310" s="120">
        <v>-0.28000000000000003</v>
      </c>
      <c r="M310" s="120">
        <v>1.29</v>
      </c>
      <c r="N310" s="119">
        <v>3.6788700000000001E-2</v>
      </c>
      <c r="O310" s="118" t="s">
        <v>76</v>
      </c>
    </row>
    <row r="311" spans="1:15" x14ac:dyDescent="0.15">
      <c r="A311" s="125">
        <v>41425</v>
      </c>
      <c r="B311" s="120">
        <v>40.909999999999997</v>
      </c>
      <c r="C311" s="124">
        <v>-1.64</v>
      </c>
      <c r="D311" s="123">
        <v>-3.8542899999999998E-2</v>
      </c>
      <c r="E311" s="120">
        <v>42.98</v>
      </c>
      <c r="F311" s="120">
        <v>40.909999999999997</v>
      </c>
      <c r="G311" s="120">
        <v>43.478999999999999</v>
      </c>
      <c r="H311" s="121" t="s">
        <v>76</v>
      </c>
      <c r="I311" s="122">
        <v>769503</v>
      </c>
      <c r="J311" s="121" t="s">
        <v>76</v>
      </c>
      <c r="K311" s="120">
        <v>41.3093</v>
      </c>
      <c r="L311" s="120">
        <v>-2.0699999999999998</v>
      </c>
      <c r="M311" s="120">
        <v>2.569</v>
      </c>
      <c r="N311" s="119">
        <v>-0.12611990000000001</v>
      </c>
      <c r="O311" s="118" t="s">
        <v>76</v>
      </c>
    </row>
    <row r="312" spans="1:15" x14ac:dyDescent="0.15">
      <c r="A312" s="125">
        <v>41418</v>
      </c>
      <c r="B312" s="120">
        <v>42.55</v>
      </c>
      <c r="C312" s="124">
        <v>-1.42</v>
      </c>
      <c r="D312" s="123">
        <v>-3.2294700000000003E-2</v>
      </c>
      <c r="E312" s="120">
        <v>43.99</v>
      </c>
      <c r="F312" s="120">
        <v>42.4</v>
      </c>
      <c r="G312" s="120">
        <v>44.186</v>
      </c>
      <c r="H312" s="121" t="s">
        <v>76</v>
      </c>
      <c r="I312" s="122">
        <v>880559</v>
      </c>
      <c r="J312" s="121" t="s">
        <v>76</v>
      </c>
      <c r="K312" s="120">
        <v>42.603700000000003</v>
      </c>
      <c r="L312" s="120">
        <v>-1.44</v>
      </c>
      <c r="M312" s="120">
        <v>1.786</v>
      </c>
      <c r="N312" s="119">
        <v>-0.42769970000000002</v>
      </c>
      <c r="O312" s="118" t="s">
        <v>76</v>
      </c>
    </row>
    <row r="313" spans="1:15" x14ac:dyDescent="0.15">
      <c r="A313" s="125">
        <v>41411</v>
      </c>
      <c r="B313" s="120">
        <v>43.97</v>
      </c>
      <c r="C313" s="124">
        <v>1.55</v>
      </c>
      <c r="D313" s="123">
        <v>3.65394E-2</v>
      </c>
      <c r="E313" s="120">
        <v>42.51</v>
      </c>
      <c r="F313" s="120">
        <v>42.42</v>
      </c>
      <c r="G313" s="120">
        <v>44.29</v>
      </c>
      <c r="H313" s="121" t="s">
        <v>76</v>
      </c>
      <c r="I313" s="122">
        <v>1538631</v>
      </c>
      <c r="J313" s="121" t="s">
        <v>76</v>
      </c>
      <c r="K313" s="120">
        <v>43.896000000000001</v>
      </c>
      <c r="L313" s="120">
        <v>1.46</v>
      </c>
      <c r="M313" s="120">
        <v>1.87</v>
      </c>
      <c r="N313" s="119">
        <v>0.86430669999999998</v>
      </c>
      <c r="O313" s="118" t="s">
        <v>76</v>
      </c>
    </row>
    <row r="314" spans="1:15" x14ac:dyDescent="0.15">
      <c r="A314" s="125">
        <v>41404</v>
      </c>
      <c r="B314" s="120">
        <v>42.42</v>
      </c>
      <c r="C314" s="124">
        <v>0.44</v>
      </c>
      <c r="D314" s="123">
        <v>1.04812E-2</v>
      </c>
      <c r="E314" s="120">
        <v>42</v>
      </c>
      <c r="F314" s="120">
        <v>41.81</v>
      </c>
      <c r="G314" s="120">
        <v>42.96</v>
      </c>
      <c r="H314" s="121" t="s">
        <v>76</v>
      </c>
      <c r="I314" s="122">
        <v>825310</v>
      </c>
      <c r="J314" s="121" t="s">
        <v>76</v>
      </c>
      <c r="K314" s="120">
        <v>42.219000000000001</v>
      </c>
      <c r="L314" s="120">
        <v>0.42</v>
      </c>
      <c r="M314" s="120">
        <v>1.1499999999999999</v>
      </c>
      <c r="N314" s="119">
        <v>-2.5533199999999999E-2</v>
      </c>
      <c r="O314" s="118" t="s">
        <v>76</v>
      </c>
    </row>
    <row r="315" spans="1:15" x14ac:dyDescent="0.15">
      <c r="A315" s="125">
        <v>41397</v>
      </c>
      <c r="B315" s="120">
        <v>41.98</v>
      </c>
      <c r="C315" s="124">
        <v>-0.01</v>
      </c>
      <c r="D315" s="123">
        <v>-2.3819999999999999E-4</v>
      </c>
      <c r="E315" s="120">
        <v>42</v>
      </c>
      <c r="F315" s="120">
        <v>41.28</v>
      </c>
      <c r="G315" s="120">
        <v>42.41</v>
      </c>
      <c r="H315" s="121" t="s">
        <v>76</v>
      </c>
      <c r="I315" s="122">
        <v>846935</v>
      </c>
      <c r="J315" s="121" t="s">
        <v>76</v>
      </c>
      <c r="K315" s="120">
        <v>41.9465</v>
      </c>
      <c r="L315" s="120">
        <v>-0.02</v>
      </c>
      <c r="M315" s="120">
        <v>1.1299999999999999</v>
      </c>
      <c r="N315" s="119">
        <v>-2.5850000000000001E-3</v>
      </c>
      <c r="O315" s="118" t="s">
        <v>76</v>
      </c>
    </row>
    <row r="316" spans="1:15" x14ac:dyDescent="0.15">
      <c r="A316" s="125">
        <v>41390</v>
      </c>
      <c r="B316" s="120">
        <v>41.99</v>
      </c>
      <c r="C316" s="124">
        <v>0.24</v>
      </c>
      <c r="D316" s="123">
        <v>5.7485000000000001E-3</v>
      </c>
      <c r="E316" s="120">
        <v>41.82</v>
      </c>
      <c r="F316" s="120">
        <v>41.75</v>
      </c>
      <c r="G316" s="120">
        <v>43</v>
      </c>
      <c r="H316" s="121" t="s">
        <v>76</v>
      </c>
      <c r="I316" s="122">
        <v>849130</v>
      </c>
      <c r="J316" s="121" t="s">
        <v>76</v>
      </c>
      <c r="K316" s="120">
        <v>41.9861</v>
      </c>
      <c r="L316" s="120">
        <v>0.17</v>
      </c>
      <c r="M316" s="120">
        <v>1.25</v>
      </c>
      <c r="N316" s="119">
        <v>8.1613999999999992E-3</v>
      </c>
      <c r="O316" s="118" t="s">
        <v>76</v>
      </c>
    </row>
    <row r="317" spans="1:15" x14ac:dyDescent="0.15">
      <c r="A317" s="125">
        <v>41383</v>
      </c>
      <c r="B317" s="120">
        <v>41.75</v>
      </c>
      <c r="C317" s="124">
        <v>0.69</v>
      </c>
      <c r="D317" s="123">
        <v>1.6804699999999999E-2</v>
      </c>
      <c r="E317" s="120">
        <v>40.86</v>
      </c>
      <c r="F317" s="120">
        <v>40.51</v>
      </c>
      <c r="G317" s="120">
        <v>41.85</v>
      </c>
      <c r="H317" s="121" t="s">
        <v>76</v>
      </c>
      <c r="I317" s="122">
        <v>842256</v>
      </c>
      <c r="J317" s="121" t="s">
        <v>76</v>
      </c>
      <c r="K317" s="120">
        <v>41.598700000000001</v>
      </c>
      <c r="L317" s="120">
        <v>0.89</v>
      </c>
      <c r="M317" s="120">
        <v>1.34</v>
      </c>
      <c r="N317" s="119">
        <v>0.1685227</v>
      </c>
      <c r="O317" s="118" t="s">
        <v>76</v>
      </c>
    </row>
    <row r="318" spans="1:15" x14ac:dyDescent="0.15">
      <c r="A318" s="125">
        <v>41376</v>
      </c>
      <c r="B318" s="120">
        <v>41.06</v>
      </c>
      <c r="C318" s="124">
        <v>0.66</v>
      </c>
      <c r="D318" s="123">
        <v>1.63366E-2</v>
      </c>
      <c r="E318" s="120">
        <v>40.31</v>
      </c>
      <c r="F318" s="120">
        <v>40</v>
      </c>
      <c r="G318" s="120">
        <v>41.14</v>
      </c>
      <c r="H318" s="121" t="s">
        <v>76</v>
      </c>
      <c r="I318" s="122">
        <v>720787</v>
      </c>
      <c r="J318" s="121" t="s">
        <v>76</v>
      </c>
      <c r="K318" s="120">
        <v>40.830500000000001</v>
      </c>
      <c r="L318" s="120">
        <v>0.75</v>
      </c>
      <c r="M318" s="120">
        <v>1.1399999999999999</v>
      </c>
      <c r="N318" s="119">
        <v>-0.56796340000000001</v>
      </c>
      <c r="O318" s="118" t="s">
        <v>76</v>
      </c>
    </row>
    <row r="319" spans="1:15" x14ac:dyDescent="0.15">
      <c r="A319" s="125">
        <v>41369</v>
      </c>
      <c r="B319" s="120">
        <v>40.4</v>
      </c>
      <c r="C319" s="124">
        <v>0.63</v>
      </c>
      <c r="D319" s="123">
        <v>1.58411E-2</v>
      </c>
      <c r="E319" s="120">
        <v>39.57</v>
      </c>
      <c r="F319" s="120">
        <v>39.03</v>
      </c>
      <c r="G319" s="120">
        <v>40.596299999999999</v>
      </c>
      <c r="H319" s="121" t="s">
        <v>76</v>
      </c>
      <c r="I319" s="122">
        <v>1668347</v>
      </c>
      <c r="J319" s="121" t="s">
        <v>76</v>
      </c>
      <c r="K319" s="120">
        <v>40.217199999999998</v>
      </c>
      <c r="L319" s="120">
        <v>0.83</v>
      </c>
      <c r="M319" s="120">
        <v>1.5663</v>
      </c>
      <c r="N319" s="119">
        <v>1.4175684</v>
      </c>
      <c r="O319" s="118" t="s">
        <v>76</v>
      </c>
    </row>
    <row r="320" spans="1:15" x14ac:dyDescent="0.15">
      <c r="A320" s="125">
        <v>41362</v>
      </c>
      <c r="B320" s="120">
        <v>39.770000000000003</v>
      </c>
      <c r="C320" s="124">
        <v>0.99</v>
      </c>
      <c r="D320" s="123">
        <v>2.5528599999999999E-2</v>
      </c>
      <c r="E320" s="120">
        <v>39.14</v>
      </c>
      <c r="F320" s="120">
        <v>38.61</v>
      </c>
      <c r="G320" s="120">
        <v>39.9</v>
      </c>
      <c r="H320" s="121" t="s">
        <v>76</v>
      </c>
      <c r="I320" s="122">
        <v>690093</v>
      </c>
      <c r="J320" s="121" t="s">
        <v>76</v>
      </c>
      <c r="K320" s="120">
        <v>39.631</v>
      </c>
      <c r="L320" s="120">
        <v>0.63</v>
      </c>
      <c r="M320" s="120">
        <v>1.29</v>
      </c>
      <c r="N320" s="119">
        <v>-0.4306488</v>
      </c>
      <c r="O320" s="118" t="s">
        <v>76</v>
      </c>
    </row>
    <row r="321" spans="1:15" x14ac:dyDescent="0.15">
      <c r="A321" s="125">
        <v>41355</v>
      </c>
      <c r="B321" s="120">
        <v>38.78</v>
      </c>
      <c r="C321" s="124">
        <v>1.45</v>
      </c>
      <c r="D321" s="123">
        <v>3.8842799999999997E-2</v>
      </c>
      <c r="E321" s="120">
        <v>37.07</v>
      </c>
      <c r="F321" s="120">
        <v>36.85</v>
      </c>
      <c r="G321" s="120">
        <v>38.933</v>
      </c>
      <c r="H321" s="121" t="s">
        <v>76</v>
      </c>
      <c r="I321" s="122">
        <v>1212069</v>
      </c>
      <c r="J321" s="121" t="s">
        <v>76</v>
      </c>
      <c r="K321" s="120">
        <v>38.379199999999997</v>
      </c>
      <c r="L321" s="120">
        <v>1.71</v>
      </c>
      <c r="M321" s="120">
        <v>2.0830000000000002</v>
      </c>
      <c r="N321" s="119">
        <v>0.44627430000000001</v>
      </c>
      <c r="O321" s="118" t="s">
        <v>76</v>
      </c>
    </row>
    <row r="322" spans="1:15" x14ac:dyDescent="0.15">
      <c r="A322" s="125">
        <v>41348</v>
      </c>
      <c r="B322" s="120">
        <v>37.33</v>
      </c>
      <c r="C322" s="124">
        <v>-1.54</v>
      </c>
      <c r="D322" s="123">
        <v>-3.96192E-2</v>
      </c>
      <c r="E322" s="120">
        <v>38.950000000000003</v>
      </c>
      <c r="F322" s="120">
        <v>37.18</v>
      </c>
      <c r="G322" s="120">
        <v>39.090000000000003</v>
      </c>
      <c r="H322" s="121" t="s">
        <v>76</v>
      </c>
      <c r="I322" s="122">
        <v>838063</v>
      </c>
      <c r="J322" s="121" t="s">
        <v>76</v>
      </c>
      <c r="K322" s="120">
        <v>37.345999999999997</v>
      </c>
      <c r="L322" s="120">
        <v>-1.62</v>
      </c>
      <c r="M322" s="120">
        <v>1.91</v>
      </c>
      <c r="N322" s="119">
        <v>-2.11889E-2</v>
      </c>
      <c r="O322" s="118" t="s">
        <v>76</v>
      </c>
    </row>
    <row r="323" spans="1:15" x14ac:dyDescent="0.15">
      <c r="A323" s="125">
        <v>41341</v>
      </c>
      <c r="B323" s="120">
        <v>38.869999999999997</v>
      </c>
      <c r="C323" s="124">
        <v>0.52</v>
      </c>
      <c r="D323" s="123">
        <v>1.35593E-2</v>
      </c>
      <c r="E323" s="120">
        <v>38.47</v>
      </c>
      <c r="F323" s="120">
        <v>38.090000000000003</v>
      </c>
      <c r="G323" s="120">
        <v>39.090000000000003</v>
      </c>
      <c r="H323" s="121" t="s">
        <v>76</v>
      </c>
      <c r="I323" s="122">
        <v>856205</v>
      </c>
      <c r="J323" s="121" t="s">
        <v>76</v>
      </c>
      <c r="K323" s="120">
        <v>38.838099999999997</v>
      </c>
      <c r="L323" s="120">
        <v>0.4</v>
      </c>
      <c r="M323" s="120">
        <v>1</v>
      </c>
      <c r="N323" s="119">
        <v>0.1561323</v>
      </c>
      <c r="O323" s="118" t="s">
        <v>76</v>
      </c>
    </row>
    <row r="324" spans="1:15" x14ac:dyDescent="0.15">
      <c r="A324" s="125">
        <v>41334</v>
      </c>
      <c r="B324" s="120">
        <v>38.35</v>
      </c>
      <c r="C324" s="124">
        <v>0.95</v>
      </c>
      <c r="D324" s="123">
        <v>2.5401099999999999E-2</v>
      </c>
      <c r="E324" s="120">
        <v>37.380000000000003</v>
      </c>
      <c r="F324" s="120">
        <v>36.159999999999997</v>
      </c>
      <c r="G324" s="120">
        <v>38.770000000000003</v>
      </c>
      <c r="H324" s="121" t="s">
        <v>76</v>
      </c>
      <c r="I324" s="122">
        <v>740577</v>
      </c>
      <c r="J324" s="121" t="s">
        <v>76</v>
      </c>
      <c r="K324" s="120">
        <v>38.3078</v>
      </c>
      <c r="L324" s="120">
        <v>0.97</v>
      </c>
      <c r="M324" s="120">
        <v>2.61</v>
      </c>
      <c r="N324" s="119">
        <v>-0.1491787</v>
      </c>
      <c r="O324" s="118" t="s">
        <v>76</v>
      </c>
    </row>
    <row r="325" spans="1:15" x14ac:dyDescent="0.15">
      <c r="A325" s="125">
        <v>41327</v>
      </c>
      <c r="B325" s="120">
        <v>37.4</v>
      </c>
      <c r="C325" s="124">
        <v>-0.76</v>
      </c>
      <c r="D325" s="123">
        <v>-1.9916099999999999E-2</v>
      </c>
      <c r="E325" s="120">
        <v>37.57</v>
      </c>
      <c r="F325" s="120">
        <v>36.85</v>
      </c>
      <c r="G325" s="120">
        <v>38.35</v>
      </c>
      <c r="H325" s="121" t="s">
        <v>76</v>
      </c>
      <c r="I325" s="122">
        <v>870426</v>
      </c>
      <c r="J325" s="121" t="s">
        <v>76</v>
      </c>
      <c r="K325" s="120">
        <v>37.360999999999997</v>
      </c>
      <c r="L325" s="120">
        <v>-0.17</v>
      </c>
      <c r="M325" s="120">
        <v>1.5</v>
      </c>
      <c r="N325" s="119">
        <v>1.38819</v>
      </c>
      <c r="O325" s="118" t="s">
        <v>76</v>
      </c>
    </row>
    <row r="326" spans="1:15" x14ac:dyDescent="0.15">
      <c r="A326" s="125">
        <v>41320</v>
      </c>
      <c r="B326" s="120">
        <v>38.159999999999997</v>
      </c>
      <c r="C326" s="124">
        <v>-0.57999999999999996</v>
      </c>
      <c r="D326" s="123">
        <v>-1.49716E-2</v>
      </c>
      <c r="E326" s="120">
        <v>38.6</v>
      </c>
      <c r="F326" s="120">
        <v>37.630000000000003</v>
      </c>
      <c r="G326" s="120">
        <v>38.89</v>
      </c>
      <c r="H326" s="121" t="s">
        <v>76</v>
      </c>
      <c r="I326" s="122">
        <v>364471</v>
      </c>
      <c r="J326" s="121" t="s">
        <v>76</v>
      </c>
      <c r="K326" s="120">
        <v>38.1004</v>
      </c>
      <c r="L326" s="120">
        <v>-0.44</v>
      </c>
      <c r="M326" s="120">
        <v>1.26</v>
      </c>
      <c r="N326" s="119">
        <v>-0.43439290000000003</v>
      </c>
      <c r="O326" s="118" t="s">
        <v>76</v>
      </c>
    </row>
    <row r="327" spans="1:15" x14ac:dyDescent="0.15">
      <c r="A327" s="125">
        <v>41313</v>
      </c>
      <c r="B327" s="120">
        <v>38.74</v>
      </c>
      <c r="C327" s="124">
        <v>0.65</v>
      </c>
      <c r="D327" s="123">
        <v>1.7064800000000001E-2</v>
      </c>
      <c r="E327" s="120">
        <v>38.07</v>
      </c>
      <c r="F327" s="120">
        <v>37.900300000000001</v>
      </c>
      <c r="G327" s="120">
        <v>39.549999999999997</v>
      </c>
      <c r="H327" s="121" t="s">
        <v>76</v>
      </c>
      <c r="I327" s="122">
        <v>644389</v>
      </c>
      <c r="J327" s="121" t="s">
        <v>76</v>
      </c>
      <c r="K327" s="120">
        <v>38.764400000000002</v>
      </c>
      <c r="L327" s="120">
        <v>0.67</v>
      </c>
      <c r="M327" s="120">
        <v>1.6496999999999999</v>
      </c>
      <c r="N327" s="119">
        <v>-0.20482810000000001</v>
      </c>
      <c r="O327" s="118" t="s">
        <v>76</v>
      </c>
    </row>
    <row r="328" spans="1:15" x14ac:dyDescent="0.15">
      <c r="A328" s="125">
        <v>41306</v>
      </c>
      <c r="B328" s="120">
        <v>38.090000000000003</v>
      </c>
      <c r="C328" s="124">
        <v>0.81</v>
      </c>
      <c r="D328" s="123">
        <v>2.17275E-2</v>
      </c>
      <c r="E328" s="120">
        <v>37.43</v>
      </c>
      <c r="F328" s="120">
        <v>37.1</v>
      </c>
      <c r="G328" s="120">
        <v>38.15</v>
      </c>
      <c r="H328" s="121" t="s">
        <v>76</v>
      </c>
      <c r="I328" s="122">
        <v>810377</v>
      </c>
      <c r="J328" s="121" t="s">
        <v>76</v>
      </c>
      <c r="K328" s="120">
        <v>38.018799999999999</v>
      </c>
      <c r="L328" s="120">
        <v>0.66</v>
      </c>
      <c r="M328" s="120">
        <v>1.05</v>
      </c>
      <c r="N328" s="119">
        <v>0.45881919999999998</v>
      </c>
      <c r="O328" s="118" t="s">
        <v>76</v>
      </c>
    </row>
    <row r="329" spans="1:15" x14ac:dyDescent="0.15">
      <c r="A329" s="125">
        <v>41299</v>
      </c>
      <c r="B329" s="120">
        <v>37.28</v>
      </c>
      <c r="C329" s="124">
        <v>0.36</v>
      </c>
      <c r="D329" s="123">
        <v>9.7508000000000004E-3</v>
      </c>
      <c r="E329" s="120">
        <v>36.869999999999997</v>
      </c>
      <c r="F329" s="120">
        <v>36.07</v>
      </c>
      <c r="G329" s="120">
        <v>37.57</v>
      </c>
      <c r="H329" s="121" t="s">
        <v>76</v>
      </c>
      <c r="I329" s="122">
        <v>555502</v>
      </c>
      <c r="J329" s="121" t="s">
        <v>76</v>
      </c>
      <c r="K329" s="120">
        <v>37.254300000000001</v>
      </c>
      <c r="L329" s="120">
        <v>0.41</v>
      </c>
      <c r="M329" s="120">
        <v>1.5</v>
      </c>
      <c r="N329" s="119">
        <v>-5.6694899999999999E-2</v>
      </c>
      <c r="O329" s="118" t="s">
        <v>76</v>
      </c>
    </row>
    <row r="330" spans="1:15" x14ac:dyDescent="0.15">
      <c r="A330" s="125">
        <v>41292</v>
      </c>
      <c r="B330" s="120">
        <v>36.92</v>
      </c>
      <c r="C330" s="124">
        <v>0.41</v>
      </c>
      <c r="D330" s="123">
        <v>1.12298E-2</v>
      </c>
      <c r="E330" s="120">
        <v>36.549999999999997</v>
      </c>
      <c r="F330" s="120">
        <v>36</v>
      </c>
      <c r="G330" s="120">
        <v>37.229999999999997</v>
      </c>
      <c r="H330" s="121" t="s">
        <v>76</v>
      </c>
      <c r="I330" s="122">
        <v>588889</v>
      </c>
      <c r="J330" s="121" t="s">
        <v>76</v>
      </c>
      <c r="K330" s="120">
        <v>36.682600000000001</v>
      </c>
      <c r="L330" s="120">
        <v>0.37</v>
      </c>
      <c r="M330" s="120">
        <v>1.23</v>
      </c>
      <c r="N330" s="119">
        <v>-0.23599200000000001</v>
      </c>
      <c r="O330" s="118" t="s">
        <v>76</v>
      </c>
    </row>
    <row r="331" spans="1:15" x14ac:dyDescent="0.15">
      <c r="A331" s="125">
        <v>41285</v>
      </c>
      <c r="B331" s="120">
        <v>36.51</v>
      </c>
      <c r="C331" s="124">
        <v>0.71</v>
      </c>
      <c r="D331" s="123">
        <v>1.98324E-2</v>
      </c>
      <c r="E331" s="120">
        <v>35.67</v>
      </c>
      <c r="F331" s="120">
        <v>35.662100000000002</v>
      </c>
      <c r="G331" s="120">
        <v>36.619999999999997</v>
      </c>
      <c r="H331" s="121" t="s">
        <v>76</v>
      </c>
      <c r="I331" s="122">
        <v>770789</v>
      </c>
      <c r="J331" s="121" t="s">
        <v>76</v>
      </c>
      <c r="K331" s="120">
        <v>36.441899999999997</v>
      </c>
      <c r="L331" s="120">
        <v>0.84</v>
      </c>
      <c r="M331" s="120">
        <v>0.95789999999999997</v>
      </c>
      <c r="N331" s="119">
        <v>-3.0873399999999999E-2</v>
      </c>
      <c r="O331" s="118" t="s">
        <v>76</v>
      </c>
    </row>
    <row r="332" spans="1:15" x14ac:dyDescent="0.15">
      <c r="A332" s="125">
        <v>41278</v>
      </c>
      <c r="B332" s="120">
        <v>35.799999999999997</v>
      </c>
      <c r="C332" s="124">
        <v>3</v>
      </c>
      <c r="D332" s="123">
        <v>9.14634E-2</v>
      </c>
      <c r="E332" s="120">
        <v>32.81</v>
      </c>
      <c r="F332" s="120">
        <v>32.525199999999998</v>
      </c>
      <c r="G332" s="120">
        <v>35.93</v>
      </c>
      <c r="H332" s="121" t="s">
        <v>76</v>
      </c>
      <c r="I332" s="122">
        <v>795344</v>
      </c>
      <c r="J332" s="121" t="s">
        <v>76</v>
      </c>
      <c r="K332" s="120">
        <v>35.6113</v>
      </c>
      <c r="L332" s="120">
        <v>2.99</v>
      </c>
      <c r="M332" s="120">
        <v>3.4047999999999998</v>
      </c>
      <c r="N332" s="119">
        <v>0.74755170000000004</v>
      </c>
      <c r="O332" s="118" t="s">
        <v>76</v>
      </c>
    </row>
    <row r="333" spans="1:15" x14ac:dyDescent="0.15">
      <c r="A333" s="125">
        <v>41271</v>
      </c>
      <c r="B333" s="120">
        <v>32.799999999999997</v>
      </c>
      <c r="C333" s="124">
        <v>0.3</v>
      </c>
      <c r="D333" s="119">
        <v>9.2308000000000008E-3</v>
      </c>
      <c r="E333" s="120">
        <v>32.5</v>
      </c>
      <c r="F333" s="120">
        <v>31.83</v>
      </c>
      <c r="G333" s="120">
        <v>32.96</v>
      </c>
      <c r="H333" s="121" t="s">
        <v>76</v>
      </c>
      <c r="I333" s="122">
        <v>455119</v>
      </c>
      <c r="J333" s="121" t="s">
        <v>76</v>
      </c>
      <c r="K333" s="120">
        <v>32.610900000000001</v>
      </c>
      <c r="L333" s="120">
        <v>0.3</v>
      </c>
      <c r="M333" s="120">
        <v>1.1299999999999999</v>
      </c>
      <c r="N333" s="119">
        <v>-0.73201760000000005</v>
      </c>
      <c r="O333" s="118" t="s">
        <v>76</v>
      </c>
    </row>
    <row r="334" spans="1:15" x14ac:dyDescent="0.15">
      <c r="A334" s="125">
        <v>41264</v>
      </c>
      <c r="B334" s="120">
        <v>32.5</v>
      </c>
      <c r="C334" s="124">
        <v>-0.49</v>
      </c>
      <c r="D334" s="119">
        <v>-1.4853E-2</v>
      </c>
      <c r="E334" s="120">
        <v>33</v>
      </c>
      <c r="F334" s="120">
        <v>31.71</v>
      </c>
      <c r="G334" s="120">
        <v>33.119999999999997</v>
      </c>
      <c r="H334" s="121" t="s">
        <v>76</v>
      </c>
      <c r="I334" s="122">
        <v>1698317</v>
      </c>
      <c r="J334" s="121" t="s">
        <v>76</v>
      </c>
      <c r="K334" s="120">
        <v>32.407899999999998</v>
      </c>
      <c r="L334" s="120">
        <v>-0.5</v>
      </c>
      <c r="M334" s="120">
        <v>1.41</v>
      </c>
      <c r="N334" s="119">
        <v>0.66725270000000003</v>
      </c>
      <c r="O334" s="118" t="s">
        <v>76</v>
      </c>
    </row>
    <row r="335" spans="1:15" x14ac:dyDescent="0.15">
      <c r="A335" s="125">
        <v>41257</v>
      </c>
      <c r="B335" s="120">
        <v>32.99</v>
      </c>
      <c r="C335" s="124">
        <v>-0.15</v>
      </c>
      <c r="D335" s="119">
        <v>-4.5262999999999996E-3</v>
      </c>
      <c r="E335" s="120">
        <v>33.08</v>
      </c>
      <c r="F335" s="120">
        <v>32.659999999999997</v>
      </c>
      <c r="G335" s="120">
        <v>34.229999999999997</v>
      </c>
      <c r="H335" s="121" t="s">
        <v>76</v>
      </c>
      <c r="I335" s="122">
        <v>1018632</v>
      </c>
      <c r="J335" s="121" t="s">
        <v>76</v>
      </c>
      <c r="K335" s="120">
        <v>33.046900000000001</v>
      </c>
      <c r="L335" s="120">
        <v>-0.09</v>
      </c>
      <c r="M335" s="120">
        <v>1.57</v>
      </c>
      <c r="N335" s="119">
        <v>-0.15696889999999999</v>
      </c>
      <c r="O335" s="118" t="s">
        <v>76</v>
      </c>
    </row>
    <row r="336" spans="1:15" x14ac:dyDescent="0.15">
      <c r="A336" s="125">
        <v>41250</v>
      </c>
      <c r="B336" s="120">
        <v>33.14</v>
      </c>
      <c r="C336" s="124">
        <v>0.11</v>
      </c>
      <c r="D336" s="119">
        <v>3.3303E-3</v>
      </c>
      <c r="E336" s="120">
        <v>32.76</v>
      </c>
      <c r="F336" s="120">
        <v>32.35</v>
      </c>
      <c r="G336" s="120">
        <v>33.729999999999997</v>
      </c>
      <c r="H336" s="121" t="s">
        <v>76</v>
      </c>
      <c r="I336" s="122">
        <v>1208297</v>
      </c>
      <c r="J336" s="121" t="s">
        <v>76</v>
      </c>
      <c r="K336" s="120">
        <v>32.858899999999998</v>
      </c>
      <c r="L336" s="120">
        <v>0.38</v>
      </c>
      <c r="M336" s="120">
        <v>1.38</v>
      </c>
      <c r="N336" s="119">
        <v>0.4803171</v>
      </c>
      <c r="O336" s="118" t="s">
        <v>76</v>
      </c>
    </row>
    <row r="337" spans="1:15" x14ac:dyDescent="0.15">
      <c r="A337" s="125">
        <v>41243</v>
      </c>
      <c r="B337" s="120">
        <v>33.03</v>
      </c>
      <c r="C337" s="124">
        <v>-0.93</v>
      </c>
      <c r="D337" s="119">
        <v>-2.7385199999999998E-2</v>
      </c>
      <c r="E337" s="120">
        <v>34.04</v>
      </c>
      <c r="F337" s="120">
        <v>32.57</v>
      </c>
      <c r="G337" s="120">
        <v>34.24</v>
      </c>
      <c r="H337" s="121" t="s">
        <v>76</v>
      </c>
      <c r="I337" s="122">
        <v>816242</v>
      </c>
      <c r="J337" s="121" t="s">
        <v>76</v>
      </c>
      <c r="K337" s="120">
        <v>33.0137</v>
      </c>
      <c r="L337" s="120">
        <v>-1.01</v>
      </c>
      <c r="M337" s="120">
        <v>1.67</v>
      </c>
      <c r="N337" s="119">
        <v>-0.65386770000000005</v>
      </c>
      <c r="O337" s="118" t="s">
        <v>76</v>
      </c>
    </row>
    <row r="338" spans="1:15" x14ac:dyDescent="0.15">
      <c r="A338" s="125">
        <v>41236</v>
      </c>
      <c r="B338" s="120">
        <v>33.96</v>
      </c>
      <c r="C338" s="124">
        <v>0.64</v>
      </c>
      <c r="D338" s="119">
        <v>1.9207700000000001E-2</v>
      </c>
      <c r="E338" s="120">
        <v>33.68</v>
      </c>
      <c r="F338" s="120">
        <v>33.020099999999999</v>
      </c>
      <c r="G338" s="120">
        <v>35.81</v>
      </c>
      <c r="H338" s="121" t="s">
        <v>76</v>
      </c>
      <c r="I338" s="122">
        <v>2358179</v>
      </c>
      <c r="J338" s="121" t="s">
        <v>76</v>
      </c>
      <c r="K338" s="120">
        <v>34.100200000000001</v>
      </c>
      <c r="L338" s="120">
        <v>0.28000000000000003</v>
      </c>
      <c r="M338" s="120">
        <v>2.7898999999999998</v>
      </c>
      <c r="N338" s="119">
        <v>0.10328710000000001</v>
      </c>
      <c r="O338" s="118" t="s">
        <v>76</v>
      </c>
    </row>
    <row r="339" spans="1:15" x14ac:dyDescent="0.15">
      <c r="A339" s="125">
        <v>41229</v>
      </c>
      <c r="B339" s="120">
        <v>33.32</v>
      </c>
      <c r="C339" s="124">
        <v>-2.2999999999999998</v>
      </c>
      <c r="D339" s="119">
        <v>-6.4570500000000003E-2</v>
      </c>
      <c r="E339" s="120">
        <v>35.619999999999997</v>
      </c>
      <c r="F339" s="120">
        <v>30.9</v>
      </c>
      <c r="G339" s="120">
        <v>35.72</v>
      </c>
      <c r="H339" s="121" t="s">
        <v>76</v>
      </c>
      <c r="I339" s="122">
        <v>2137412</v>
      </c>
      <c r="J339" s="121" t="s">
        <v>76</v>
      </c>
      <c r="K339" s="120">
        <v>33.086399999999998</v>
      </c>
      <c r="L339" s="120">
        <v>-2.2999999999999998</v>
      </c>
      <c r="M339" s="120">
        <v>4.82</v>
      </c>
      <c r="N339" s="119">
        <v>0.76412780000000002</v>
      </c>
      <c r="O339" s="118" t="s">
        <v>76</v>
      </c>
    </row>
    <row r="340" spans="1:15" x14ac:dyDescent="0.15">
      <c r="A340" s="125">
        <v>41222</v>
      </c>
      <c r="B340" s="120">
        <v>35.619999999999997</v>
      </c>
      <c r="C340" s="124">
        <v>0.36</v>
      </c>
      <c r="D340" s="119">
        <v>1.0209899999999999E-2</v>
      </c>
      <c r="E340" s="120">
        <v>35.409999999999997</v>
      </c>
      <c r="F340" s="120">
        <v>35.15</v>
      </c>
      <c r="G340" s="120">
        <v>37.69</v>
      </c>
      <c r="H340" s="121" t="s">
        <v>76</v>
      </c>
      <c r="I340" s="122">
        <v>1211597</v>
      </c>
      <c r="J340" s="121" t="s">
        <v>76</v>
      </c>
      <c r="K340" s="120">
        <v>36.005699999999997</v>
      </c>
      <c r="L340" s="120">
        <v>0.21</v>
      </c>
      <c r="M340" s="120">
        <v>2.54</v>
      </c>
      <c r="N340" s="119">
        <v>2.0154531000000002</v>
      </c>
      <c r="O340" s="118" t="s">
        <v>76</v>
      </c>
    </row>
    <row r="341" spans="1:15" x14ac:dyDescent="0.15">
      <c r="A341" s="125">
        <v>41215</v>
      </c>
      <c r="B341" s="120">
        <v>35.26</v>
      </c>
      <c r="C341" s="124">
        <v>-0.28000000000000003</v>
      </c>
      <c r="D341" s="119">
        <v>-7.8784000000000007E-3</v>
      </c>
      <c r="E341" s="120">
        <v>35.5</v>
      </c>
      <c r="F341" s="120">
        <v>35.06</v>
      </c>
      <c r="G341" s="120">
        <v>36.42</v>
      </c>
      <c r="H341" s="121" t="s">
        <v>76</v>
      </c>
      <c r="I341" s="122">
        <v>401796</v>
      </c>
      <c r="J341" s="121" t="s">
        <v>76</v>
      </c>
      <c r="K341" s="120">
        <v>35.344099999999997</v>
      </c>
      <c r="L341" s="120">
        <v>-0.24</v>
      </c>
      <c r="M341" s="120">
        <v>1.36</v>
      </c>
      <c r="N341" s="119">
        <v>-0.54158410000000001</v>
      </c>
      <c r="O341" s="118" t="s">
        <v>76</v>
      </c>
    </row>
    <row r="342" spans="1:15" x14ac:dyDescent="0.15">
      <c r="A342" s="125">
        <v>41208</v>
      </c>
      <c r="B342" s="120">
        <v>35.54</v>
      </c>
      <c r="C342" s="124">
        <v>-0.17</v>
      </c>
      <c r="D342" s="119">
        <v>-4.7606000000000002E-3</v>
      </c>
      <c r="E342" s="120">
        <v>35.57</v>
      </c>
      <c r="F342" s="120">
        <v>34.5</v>
      </c>
      <c r="G342" s="120">
        <v>35.74</v>
      </c>
      <c r="H342" s="121" t="s">
        <v>76</v>
      </c>
      <c r="I342" s="122">
        <v>876488</v>
      </c>
      <c r="J342" s="121" t="s">
        <v>76</v>
      </c>
      <c r="K342" s="120">
        <v>35.433399999999999</v>
      </c>
      <c r="L342" s="120">
        <v>-0.03</v>
      </c>
      <c r="M342" s="120">
        <v>1.24</v>
      </c>
      <c r="N342" s="119">
        <v>0.3146564</v>
      </c>
      <c r="O342" s="118" t="s">
        <v>76</v>
      </c>
    </row>
    <row r="343" spans="1:15" x14ac:dyDescent="0.15">
      <c r="A343" s="125">
        <v>41201</v>
      </c>
      <c r="B343" s="120">
        <v>35.71</v>
      </c>
      <c r="C343" s="124">
        <v>1.35</v>
      </c>
      <c r="D343" s="119">
        <v>3.9289900000000003E-2</v>
      </c>
      <c r="E343" s="120">
        <v>34.47</v>
      </c>
      <c r="F343" s="120">
        <v>34.299999999999997</v>
      </c>
      <c r="G343" s="120">
        <v>36.479999999999997</v>
      </c>
      <c r="H343" s="121" t="s">
        <v>76</v>
      </c>
      <c r="I343" s="122">
        <v>666705</v>
      </c>
      <c r="J343" s="121" t="s">
        <v>76</v>
      </c>
      <c r="K343" s="120">
        <v>35.639000000000003</v>
      </c>
      <c r="L343" s="120">
        <v>1.24</v>
      </c>
      <c r="M343" s="120">
        <v>2.1800000000000002</v>
      </c>
      <c r="N343" s="119">
        <v>1.8332000000000001E-2</v>
      </c>
      <c r="O343" s="118" t="s">
        <v>76</v>
      </c>
    </row>
    <row r="344" spans="1:15" x14ac:dyDescent="0.15">
      <c r="A344" s="125">
        <v>41194</v>
      </c>
      <c r="B344" s="120">
        <v>34.36</v>
      </c>
      <c r="C344" s="124">
        <v>0.31</v>
      </c>
      <c r="D344" s="119">
        <v>9.1042999999999992E-3</v>
      </c>
      <c r="E344" s="120">
        <v>33.96</v>
      </c>
      <c r="F344" s="120">
        <v>33.74</v>
      </c>
      <c r="G344" s="120">
        <v>34.520000000000003</v>
      </c>
      <c r="H344" s="121" t="s">
        <v>76</v>
      </c>
      <c r="I344" s="122">
        <v>654703</v>
      </c>
      <c r="J344" s="121" t="s">
        <v>76</v>
      </c>
      <c r="K344" s="120">
        <v>34.368499999999997</v>
      </c>
      <c r="L344" s="120">
        <v>0.4</v>
      </c>
      <c r="M344" s="120">
        <v>0.78</v>
      </c>
      <c r="N344" s="119">
        <v>-0.319965</v>
      </c>
      <c r="O344" s="118" t="s">
        <v>76</v>
      </c>
    </row>
    <row r="345" spans="1:15" x14ac:dyDescent="0.15">
      <c r="A345" s="125">
        <v>41187</v>
      </c>
      <c r="B345" s="120">
        <v>34.049999999999997</v>
      </c>
      <c r="C345" s="124">
        <v>0.57999999999999996</v>
      </c>
      <c r="D345" s="119">
        <v>1.7329000000000001E-2</v>
      </c>
      <c r="E345" s="120">
        <v>33.6</v>
      </c>
      <c r="F345" s="120">
        <v>33.08</v>
      </c>
      <c r="G345" s="120">
        <v>34.15</v>
      </c>
      <c r="H345" s="121" t="s">
        <v>76</v>
      </c>
      <c r="I345" s="122">
        <v>962749</v>
      </c>
      <c r="J345" s="121" t="s">
        <v>76</v>
      </c>
      <c r="K345" s="120">
        <v>33.988999999999997</v>
      </c>
      <c r="L345" s="120">
        <v>0.45</v>
      </c>
      <c r="M345" s="120">
        <v>1.07</v>
      </c>
      <c r="N345" s="119">
        <v>-7.7495300000000003E-2</v>
      </c>
      <c r="O345" s="118" t="s">
        <v>76</v>
      </c>
    </row>
    <row r="346" spans="1:15" x14ac:dyDescent="0.15">
      <c r="A346" s="125">
        <v>41180</v>
      </c>
      <c r="B346" s="120">
        <v>33.47</v>
      </c>
      <c r="C346" s="124">
        <v>-1.18</v>
      </c>
      <c r="D346" s="119">
        <v>-3.4054800000000003E-2</v>
      </c>
      <c r="E346" s="120">
        <v>34.5</v>
      </c>
      <c r="F346" s="120">
        <v>32.78</v>
      </c>
      <c r="G346" s="120">
        <v>34.590000000000003</v>
      </c>
      <c r="H346" s="121" t="s">
        <v>76</v>
      </c>
      <c r="I346" s="122">
        <v>1043625</v>
      </c>
      <c r="J346" s="121" t="s">
        <v>76</v>
      </c>
      <c r="K346" s="120">
        <v>33.1571</v>
      </c>
      <c r="L346" s="120">
        <v>-1.03</v>
      </c>
      <c r="M346" s="120">
        <v>1.81</v>
      </c>
      <c r="N346" s="119">
        <v>-0.15848370000000001</v>
      </c>
      <c r="O346" s="118" t="s">
        <v>76</v>
      </c>
    </row>
    <row r="347" spans="1:15" x14ac:dyDescent="0.15">
      <c r="A347" s="125">
        <v>41173</v>
      </c>
      <c r="B347" s="120">
        <v>34.65</v>
      </c>
      <c r="C347" s="124">
        <v>0.52</v>
      </c>
      <c r="D347" s="119">
        <v>1.52359E-2</v>
      </c>
      <c r="E347" s="120">
        <v>34.26</v>
      </c>
      <c r="F347" s="120">
        <v>34.03</v>
      </c>
      <c r="G347" s="120">
        <v>34.959899999999998</v>
      </c>
      <c r="H347" s="121" t="s">
        <v>76</v>
      </c>
      <c r="I347" s="122">
        <v>1240172</v>
      </c>
      <c r="J347" s="121" t="s">
        <v>76</v>
      </c>
      <c r="K347" s="120">
        <v>34.597700000000003</v>
      </c>
      <c r="L347" s="120">
        <v>0.39</v>
      </c>
      <c r="M347" s="120">
        <v>0.92989999999999995</v>
      </c>
      <c r="N347" s="119">
        <v>-0.35903750000000001</v>
      </c>
      <c r="O347" s="118" t="s">
        <v>76</v>
      </c>
    </row>
    <row r="348" spans="1:15" x14ac:dyDescent="0.15">
      <c r="A348" s="125">
        <v>41166</v>
      </c>
      <c r="B348" s="120">
        <v>34.130000000000003</v>
      </c>
      <c r="C348" s="124">
        <v>1.66</v>
      </c>
      <c r="D348" s="119">
        <v>5.1124099999999999E-2</v>
      </c>
      <c r="E348" s="120">
        <v>32.590000000000003</v>
      </c>
      <c r="F348" s="120">
        <v>32.15</v>
      </c>
      <c r="G348" s="120">
        <v>34.21</v>
      </c>
      <c r="H348" s="121" t="s">
        <v>76</v>
      </c>
      <c r="I348" s="122">
        <v>1934859</v>
      </c>
      <c r="J348" s="121" t="s">
        <v>76</v>
      </c>
      <c r="K348" s="120">
        <v>33.976799999999997</v>
      </c>
      <c r="L348" s="120">
        <v>1.54</v>
      </c>
      <c r="M348" s="120">
        <v>2.06</v>
      </c>
      <c r="N348" s="119">
        <v>1.4816415999999999</v>
      </c>
      <c r="O348" s="118" t="s">
        <v>76</v>
      </c>
    </row>
    <row r="349" spans="1:15" x14ac:dyDescent="0.15">
      <c r="A349" s="125">
        <v>41159</v>
      </c>
      <c r="B349" s="120">
        <v>32.47</v>
      </c>
      <c r="C349" s="124">
        <v>0.38</v>
      </c>
      <c r="D349" s="119">
        <v>1.18417E-2</v>
      </c>
      <c r="E349" s="120">
        <v>32.020000000000003</v>
      </c>
      <c r="F349" s="120">
        <v>31.33</v>
      </c>
      <c r="G349" s="120">
        <v>32.700000000000003</v>
      </c>
      <c r="H349" s="121" t="s">
        <v>76</v>
      </c>
      <c r="I349" s="122">
        <v>779669</v>
      </c>
      <c r="J349" s="121" t="s">
        <v>76</v>
      </c>
      <c r="K349" s="120">
        <v>32.489699999999999</v>
      </c>
      <c r="L349" s="120">
        <v>0.45</v>
      </c>
      <c r="M349" s="120">
        <v>1.37</v>
      </c>
      <c r="N349" s="119">
        <v>1.38356E-2</v>
      </c>
      <c r="O349" s="118" t="s">
        <v>76</v>
      </c>
    </row>
    <row r="350" spans="1:15" x14ac:dyDescent="0.15">
      <c r="A350" s="125">
        <v>41152</v>
      </c>
      <c r="B350" s="120">
        <v>32.090000000000003</v>
      </c>
      <c r="C350" s="124">
        <v>0.09</v>
      </c>
      <c r="D350" s="119">
        <v>2.8124999999999999E-3</v>
      </c>
      <c r="E350" s="120">
        <v>32.1</v>
      </c>
      <c r="F350" s="120">
        <v>31.540099999999999</v>
      </c>
      <c r="G350" s="120">
        <v>32.599899999999998</v>
      </c>
      <c r="H350" s="121" t="s">
        <v>76</v>
      </c>
      <c r="I350" s="122">
        <v>769029</v>
      </c>
      <c r="J350" s="121" t="s">
        <v>76</v>
      </c>
      <c r="K350" s="120">
        <v>31.883900000000001</v>
      </c>
      <c r="L350" s="120">
        <v>-0.01</v>
      </c>
      <c r="M350" s="120">
        <v>1.0598000000000001</v>
      </c>
      <c r="N350" s="119">
        <v>-1.7327100000000002E-2</v>
      </c>
      <c r="O350" s="118" t="s">
        <v>76</v>
      </c>
    </row>
    <row r="351" spans="1:15" x14ac:dyDescent="0.15">
      <c r="A351" s="125">
        <v>41145</v>
      </c>
      <c r="B351" s="120">
        <v>32</v>
      </c>
      <c r="C351" s="124">
        <v>-0.68</v>
      </c>
      <c r="D351" s="119">
        <v>-2.0807800000000001E-2</v>
      </c>
      <c r="E351" s="120">
        <v>32.68</v>
      </c>
      <c r="F351" s="120">
        <v>31.87</v>
      </c>
      <c r="G351" s="120">
        <v>32.729999999999997</v>
      </c>
      <c r="H351" s="121" t="s">
        <v>76</v>
      </c>
      <c r="I351" s="122">
        <v>782589</v>
      </c>
      <c r="J351" s="121" t="s">
        <v>76</v>
      </c>
      <c r="K351" s="120">
        <v>32.0154</v>
      </c>
      <c r="L351" s="120">
        <v>-0.68</v>
      </c>
      <c r="M351" s="120">
        <v>0.86</v>
      </c>
      <c r="N351" s="119">
        <v>-0.46522259999999999</v>
      </c>
      <c r="O351" s="118" t="s">
        <v>76</v>
      </c>
    </row>
    <row r="352" spans="1:15" x14ac:dyDescent="0.15">
      <c r="A352" s="125">
        <v>41138</v>
      </c>
      <c r="B352" s="120">
        <v>32.68</v>
      </c>
      <c r="C352" s="124">
        <v>1.1299999999999999</v>
      </c>
      <c r="D352" s="119">
        <v>3.5816199999999999E-2</v>
      </c>
      <c r="E352" s="120">
        <v>31.55</v>
      </c>
      <c r="F352" s="120">
        <v>31.4</v>
      </c>
      <c r="G352" s="120">
        <v>32.840000000000003</v>
      </c>
      <c r="H352" s="121" t="s">
        <v>76</v>
      </c>
      <c r="I352" s="122">
        <v>1463392</v>
      </c>
      <c r="J352" s="121" t="s">
        <v>76</v>
      </c>
      <c r="K352" s="120">
        <v>32.7044</v>
      </c>
      <c r="L352" s="120">
        <v>1.1299999999999999</v>
      </c>
      <c r="M352" s="120">
        <v>1.44</v>
      </c>
      <c r="N352" s="119">
        <v>7.4900400000000006E-2</v>
      </c>
      <c r="O352" s="118" t="s">
        <v>76</v>
      </c>
    </row>
    <row r="353" spans="1:15" x14ac:dyDescent="0.15">
      <c r="A353" s="125">
        <v>41131</v>
      </c>
      <c r="B353" s="120">
        <v>31.55</v>
      </c>
      <c r="C353" s="124">
        <v>0.06</v>
      </c>
      <c r="D353" s="119">
        <v>1.9054E-3</v>
      </c>
      <c r="E353" s="120">
        <v>31.5</v>
      </c>
      <c r="F353" s="120">
        <v>31.17</v>
      </c>
      <c r="G353" s="120">
        <v>33</v>
      </c>
      <c r="H353" s="121" t="s">
        <v>76</v>
      </c>
      <c r="I353" s="122">
        <v>1361421</v>
      </c>
      <c r="J353" s="121" t="s">
        <v>76</v>
      </c>
      <c r="K353" s="120">
        <v>31.5761</v>
      </c>
      <c r="L353" s="120">
        <v>0.05</v>
      </c>
      <c r="M353" s="120">
        <v>1.83</v>
      </c>
      <c r="N353" s="119">
        <v>0.36227110000000001</v>
      </c>
      <c r="O353" s="118" t="s">
        <v>76</v>
      </c>
    </row>
    <row r="354" spans="1:15" x14ac:dyDescent="0.15">
      <c r="A354" s="125">
        <v>41124</v>
      </c>
      <c r="B354" s="120">
        <v>31.49</v>
      </c>
      <c r="C354" s="124">
        <v>-0.54</v>
      </c>
      <c r="D354" s="119">
        <v>-1.6859200000000001E-2</v>
      </c>
      <c r="E354" s="120">
        <v>32.07</v>
      </c>
      <c r="F354" s="120">
        <v>30.54</v>
      </c>
      <c r="G354" s="120">
        <v>32.35</v>
      </c>
      <c r="H354" s="121" t="s">
        <v>76</v>
      </c>
      <c r="I354" s="122">
        <v>999376</v>
      </c>
      <c r="J354" s="121" t="s">
        <v>76</v>
      </c>
      <c r="K354" s="120">
        <v>31.463000000000001</v>
      </c>
      <c r="L354" s="120">
        <v>-0.57999999999999996</v>
      </c>
      <c r="M354" s="120">
        <v>1.81</v>
      </c>
      <c r="N354" s="119">
        <v>-0.21327499999999999</v>
      </c>
      <c r="O354" s="118" t="s">
        <v>76</v>
      </c>
    </row>
    <row r="355" spans="1:15" x14ac:dyDescent="0.15">
      <c r="A355" s="125">
        <v>41117</v>
      </c>
      <c r="B355" s="120">
        <v>32.03</v>
      </c>
      <c r="C355" s="124">
        <v>-0.3</v>
      </c>
      <c r="D355" s="119">
        <v>-9.2793000000000007E-3</v>
      </c>
      <c r="E355" s="120">
        <v>32</v>
      </c>
      <c r="F355" s="120">
        <v>31.31</v>
      </c>
      <c r="G355" s="120">
        <v>33.1</v>
      </c>
      <c r="H355" s="121" t="s">
        <v>76</v>
      </c>
      <c r="I355" s="122">
        <v>1270299</v>
      </c>
      <c r="J355" s="121" t="s">
        <v>76</v>
      </c>
      <c r="K355" s="120">
        <v>31.939499999999999</v>
      </c>
      <c r="L355" s="120">
        <v>0.03</v>
      </c>
      <c r="M355" s="120">
        <v>1.79</v>
      </c>
      <c r="N355" s="119">
        <v>-0.22176019999999999</v>
      </c>
      <c r="O355" s="118" t="s">
        <v>76</v>
      </c>
    </row>
    <row r="356" spans="1:15" x14ac:dyDescent="0.15">
      <c r="A356" s="125">
        <v>41110</v>
      </c>
      <c r="B356" s="120">
        <v>32.33</v>
      </c>
      <c r="C356" s="124">
        <v>0.56000000000000005</v>
      </c>
      <c r="D356" s="119">
        <v>1.7626699999999999E-2</v>
      </c>
      <c r="E356" s="120">
        <v>31.66</v>
      </c>
      <c r="F356" s="120">
        <v>31.451000000000001</v>
      </c>
      <c r="G356" s="120">
        <v>33.01</v>
      </c>
      <c r="H356" s="121" t="s">
        <v>76</v>
      </c>
      <c r="I356" s="122">
        <v>1632272</v>
      </c>
      <c r="J356" s="121" t="s">
        <v>76</v>
      </c>
      <c r="K356" s="120">
        <v>32.390700000000002</v>
      </c>
      <c r="L356" s="120">
        <v>0.67</v>
      </c>
      <c r="M356" s="120">
        <v>1.5589999999999999</v>
      </c>
      <c r="N356" s="119">
        <v>0.65816260000000004</v>
      </c>
      <c r="O356" s="118" t="s">
        <v>76</v>
      </c>
    </row>
    <row r="357" spans="1:15" x14ac:dyDescent="0.15">
      <c r="A357" s="125">
        <v>41103</v>
      </c>
      <c r="B357" s="120">
        <v>31.77</v>
      </c>
      <c r="C357" s="124">
        <v>0.8</v>
      </c>
      <c r="D357" s="119">
        <v>2.5831400000000001E-2</v>
      </c>
      <c r="E357" s="120">
        <v>30.98</v>
      </c>
      <c r="F357" s="120">
        <v>30.62</v>
      </c>
      <c r="G357" s="120">
        <v>31.8582</v>
      </c>
      <c r="H357" s="121" t="s">
        <v>76</v>
      </c>
      <c r="I357" s="122">
        <v>984386</v>
      </c>
      <c r="J357" s="121" t="s">
        <v>76</v>
      </c>
      <c r="K357" s="120">
        <v>31.618200000000002</v>
      </c>
      <c r="L357" s="120">
        <v>0.79</v>
      </c>
      <c r="M357" s="120">
        <v>1.2382</v>
      </c>
      <c r="N357" s="119">
        <v>-2.7337500000000001E-2</v>
      </c>
      <c r="O357" s="118" t="s">
        <v>76</v>
      </c>
    </row>
    <row r="358" spans="1:15" x14ac:dyDescent="0.15">
      <c r="A358" s="125">
        <v>41096</v>
      </c>
      <c r="B358" s="120">
        <v>30.97</v>
      </c>
      <c r="C358" s="124">
        <v>1</v>
      </c>
      <c r="D358" s="119">
        <v>3.3366699999999999E-2</v>
      </c>
      <c r="E358" s="120">
        <v>30.02</v>
      </c>
      <c r="F358" s="120">
        <v>29.52</v>
      </c>
      <c r="G358" s="120">
        <v>31.18</v>
      </c>
      <c r="H358" s="121" t="s">
        <v>76</v>
      </c>
      <c r="I358" s="122">
        <v>1012053</v>
      </c>
      <c r="J358" s="121" t="s">
        <v>76</v>
      </c>
      <c r="K358" s="120">
        <v>30.8582</v>
      </c>
      <c r="L358" s="120">
        <v>0.95</v>
      </c>
      <c r="M358" s="120">
        <v>1.66</v>
      </c>
      <c r="N358" s="119">
        <v>-0.62354860000000001</v>
      </c>
      <c r="O358" s="118" t="s">
        <v>76</v>
      </c>
    </row>
    <row r="359" spans="1:15" x14ac:dyDescent="0.15">
      <c r="A359" s="125">
        <v>41089</v>
      </c>
      <c r="B359" s="120">
        <v>29.97</v>
      </c>
      <c r="C359" s="124">
        <v>1.61</v>
      </c>
      <c r="D359" s="119">
        <v>5.6770099999999997E-2</v>
      </c>
      <c r="E359" s="120">
        <v>28.07</v>
      </c>
      <c r="F359" s="120">
        <v>27.6</v>
      </c>
      <c r="G359" s="120">
        <v>31.01</v>
      </c>
      <c r="H359" s="121" t="s">
        <v>76</v>
      </c>
      <c r="I359" s="122">
        <v>2688403</v>
      </c>
      <c r="J359" s="121" t="s">
        <v>76</v>
      </c>
      <c r="K359" s="120">
        <v>30.325900000000001</v>
      </c>
      <c r="L359" s="120">
        <v>1.9</v>
      </c>
      <c r="M359" s="120">
        <v>3.41</v>
      </c>
      <c r="N359" s="119">
        <v>0.41529379999999999</v>
      </c>
      <c r="O359" s="118" t="s">
        <v>76</v>
      </c>
    </row>
    <row r="360" spans="1:15" x14ac:dyDescent="0.15">
      <c r="A360" s="125">
        <v>41082</v>
      </c>
      <c r="B360" s="120">
        <v>28.36</v>
      </c>
      <c r="C360" s="124">
        <v>0.34</v>
      </c>
      <c r="D360" s="119">
        <v>1.21342E-2</v>
      </c>
      <c r="E360" s="120">
        <v>28.38</v>
      </c>
      <c r="F360" s="120">
        <v>27.66</v>
      </c>
      <c r="G360" s="120">
        <v>29.529900000000001</v>
      </c>
      <c r="H360" s="121" t="s">
        <v>76</v>
      </c>
      <c r="I360" s="122">
        <v>1899537</v>
      </c>
      <c r="J360" s="121" t="s">
        <v>76</v>
      </c>
      <c r="K360" s="120">
        <v>28.253499999999999</v>
      </c>
      <c r="L360" s="120">
        <v>-0.02</v>
      </c>
      <c r="M360" s="120">
        <v>1.8698999999999999</v>
      </c>
      <c r="N360" s="119">
        <v>-0.28526119999999999</v>
      </c>
      <c r="O360" s="118" t="s">
        <v>76</v>
      </c>
    </row>
    <row r="361" spans="1:15" x14ac:dyDescent="0.15">
      <c r="A361" s="125">
        <v>41075</v>
      </c>
      <c r="B361" s="120">
        <v>28.02</v>
      </c>
      <c r="C361" s="124">
        <v>1.68</v>
      </c>
      <c r="D361" s="119">
        <v>6.3781299999999999E-2</v>
      </c>
      <c r="E361" s="120">
        <v>26.6</v>
      </c>
      <c r="F361" s="120">
        <v>26.3</v>
      </c>
      <c r="G361" s="120">
        <v>28.38</v>
      </c>
      <c r="H361" s="121" t="s">
        <v>76</v>
      </c>
      <c r="I361" s="122">
        <v>2657666</v>
      </c>
      <c r="J361" s="121" t="s">
        <v>76</v>
      </c>
      <c r="K361" s="120">
        <v>28.086300000000001</v>
      </c>
      <c r="L361" s="120">
        <v>1.42</v>
      </c>
      <c r="M361" s="120">
        <v>2.08</v>
      </c>
      <c r="N361" s="119">
        <v>0.1267895</v>
      </c>
      <c r="O361" s="118" t="s">
        <v>76</v>
      </c>
    </row>
    <row r="362" spans="1:15" x14ac:dyDescent="0.15">
      <c r="A362" s="125">
        <v>41068</v>
      </c>
      <c r="B362" s="120">
        <v>26.34</v>
      </c>
      <c r="C362" s="124">
        <v>0.79</v>
      </c>
      <c r="D362" s="119">
        <v>3.0919800000000001E-2</v>
      </c>
      <c r="E362" s="120">
        <v>25.51</v>
      </c>
      <c r="F362" s="120">
        <v>25</v>
      </c>
      <c r="G362" s="120">
        <v>26.5</v>
      </c>
      <c r="H362" s="121" t="s">
        <v>76</v>
      </c>
      <c r="I362" s="122">
        <v>2358618</v>
      </c>
      <c r="J362" s="121" t="s">
        <v>76</v>
      </c>
      <c r="K362" s="120">
        <v>26.152100000000001</v>
      </c>
      <c r="L362" s="120">
        <v>0.83</v>
      </c>
      <c r="M362" s="120">
        <v>1.5</v>
      </c>
      <c r="N362" s="119">
        <v>0.92558010000000002</v>
      </c>
      <c r="O362" s="118" t="s">
        <v>76</v>
      </c>
    </row>
    <row r="363" spans="1:15" x14ac:dyDescent="0.15">
      <c r="A363" s="125">
        <v>41061</v>
      </c>
      <c r="B363" s="120">
        <v>25.55</v>
      </c>
      <c r="C363" s="124">
        <v>-1.05</v>
      </c>
      <c r="D363" s="119">
        <v>-3.94737E-2</v>
      </c>
      <c r="E363" s="120">
        <v>26.8</v>
      </c>
      <c r="F363" s="120">
        <v>25.48</v>
      </c>
      <c r="G363" s="120">
        <v>27.1</v>
      </c>
      <c r="H363" s="121" t="s">
        <v>76</v>
      </c>
      <c r="I363" s="122">
        <v>1224887</v>
      </c>
      <c r="J363" s="121" t="s">
        <v>76</v>
      </c>
      <c r="K363" s="120">
        <v>25.9328</v>
      </c>
      <c r="L363" s="120">
        <v>-1.25</v>
      </c>
      <c r="M363" s="120">
        <v>1.62</v>
      </c>
      <c r="N363" s="119">
        <v>-0.71028170000000002</v>
      </c>
      <c r="O363" s="118" t="s">
        <v>76</v>
      </c>
    </row>
    <row r="364" spans="1:15" x14ac:dyDescent="0.15">
      <c r="A364" s="125">
        <v>41054</v>
      </c>
      <c r="B364" s="120">
        <v>26.6</v>
      </c>
      <c r="C364" s="124">
        <v>0.49</v>
      </c>
      <c r="D364" s="119">
        <v>1.87668E-2</v>
      </c>
      <c r="E364" s="120">
        <v>26.1</v>
      </c>
      <c r="F364" s="120">
        <v>25.75</v>
      </c>
      <c r="G364" s="120">
        <v>27</v>
      </c>
      <c r="H364" s="121" t="s">
        <v>76</v>
      </c>
      <c r="I364" s="122">
        <v>4227855</v>
      </c>
      <c r="J364" s="121" t="s">
        <v>76</v>
      </c>
      <c r="K364" s="120">
        <v>26.423100000000002</v>
      </c>
      <c r="L364" s="120">
        <v>0.5</v>
      </c>
      <c r="M364" s="120">
        <v>1.25</v>
      </c>
      <c r="N364" s="119">
        <v>2.2449922999999998</v>
      </c>
      <c r="O364" s="118" t="s">
        <v>76</v>
      </c>
    </row>
    <row r="365" spans="1:15" x14ac:dyDescent="0.15">
      <c r="A365" s="125">
        <v>41047</v>
      </c>
      <c r="B365" s="120">
        <v>26.11</v>
      </c>
      <c r="C365" s="124">
        <v>-3.35</v>
      </c>
      <c r="D365" s="119">
        <v>-0.1137135</v>
      </c>
      <c r="E365" s="120">
        <v>29.25</v>
      </c>
      <c r="F365" s="120">
        <v>26.02</v>
      </c>
      <c r="G365" s="120">
        <v>29.37</v>
      </c>
      <c r="H365" s="121" t="s">
        <v>76</v>
      </c>
      <c r="I365" s="122">
        <v>1302886</v>
      </c>
      <c r="J365" s="121" t="s">
        <v>76</v>
      </c>
      <c r="K365" s="120">
        <v>26.540800000000001</v>
      </c>
      <c r="L365" s="120">
        <v>-3.14</v>
      </c>
      <c r="M365" s="120">
        <v>3.35</v>
      </c>
      <c r="N365" s="119">
        <v>1.16303</v>
      </c>
      <c r="O365" s="118" t="s">
        <v>76</v>
      </c>
    </row>
    <row r="366" spans="1:15" x14ac:dyDescent="0.15">
      <c r="A366" s="125">
        <v>41040</v>
      </c>
      <c r="B366" s="120">
        <v>29.46</v>
      </c>
      <c r="C366" s="124">
        <v>-0.33</v>
      </c>
      <c r="D366" s="119">
        <v>-1.1077500000000001E-2</v>
      </c>
      <c r="E366" s="120">
        <v>29.59</v>
      </c>
      <c r="F366" s="120">
        <v>28.4</v>
      </c>
      <c r="G366" s="120">
        <v>30.14</v>
      </c>
      <c r="H366" s="121" t="s">
        <v>76</v>
      </c>
      <c r="I366" s="122">
        <v>602343</v>
      </c>
      <c r="J366" s="121" t="s">
        <v>76</v>
      </c>
      <c r="K366" s="120">
        <v>29.5229</v>
      </c>
      <c r="L366" s="120">
        <v>-0.13</v>
      </c>
      <c r="M366" s="120">
        <v>1.74</v>
      </c>
      <c r="N366" s="119">
        <v>8.0932199999999996E-2</v>
      </c>
      <c r="O366" s="118" t="s">
        <v>76</v>
      </c>
    </row>
    <row r="367" spans="1:15" x14ac:dyDescent="0.15">
      <c r="A367" s="125">
        <v>41033</v>
      </c>
      <c r="B367" s="120">
        <v>29.79</v>
      </c>
      <c r="C367" s="124">
        <v>-1.02</v>
      </c>
      <c r="D367" s="119">
        <v>-3.3106099999999999E-2</v>
      </c>
      <c r="E367" s="120">
        <v>30.85</v>
      </c>
      <c r="F367" s="120">
        <v>29.75</v>
      </c>
      <c r="G367" s="120">
        <v>31.2</v>
      </c>
      <c r="H367" s="121" t="s">
        <v>76</v>
      </c>
      <c r="I367" s="122">
        <v>557244</v>
      </c>
      <c r="J367" s="121" t="s">
        <v>76</v>
      </c>
      <c r="K367" s="120">
        <v>30.1448</v>
      </c>
      <c r="L367" s="120">
        <v>-1.06</v>
      </c>
      <c r="M367" s="120">
        <v>1.45</v>
      </c>
      <c r="N367" s="119">
        <v>-0.2158274</v>
      </c>
      <c r="O367" s="118" t="s">
        <v>76</v>
      </c>
    </row>
    <row r="368" spans="1:15" x14ac:dyDescent="0.15">
      <c r="A368" s="125">
        <v>41026</v>
      </c>
      <c r="B368" s="120">
        <v>30.81</v>
      </c>
      <c r="C368" s="124">
        <v>-0.52</v>
      </c>
      <c r="D368" s="119">
        <v>-1.6597500000000001E-2</v>
      </c>
      <c r="E368" s="120">
        <v>30.85</v>
      </c>
      <c r="F368" s="120">
        <v>30.2</v>
      </c>
      <c r="G368" s="120">
        <v>30.99</v>
      </c>
      <c r="H368" s="121" t="s">
        <v>76</v>
      </c>
      <c r="I368" s="122">
        <v>710614</v>
      </c>
      <c r="J368" s="121" t="s">
        <v>76</v>
      </c>
      <c r="K368" s="120">
        <v>30.7242</v>
      </c>
      <c r="L368" s="120">
        <v>-0.04</v>
      </c>
      <c r="M368" s="120">
        <v>0.79</v>
      </c>
      <c r="N368" s="119">
        <v>-2.2227000000000002E-3</v>
      </c>
      <c r="O368" s="118" t="s">
        <v>76</v>
      </c>
    </row>
    <row r="369" spans="1:15" x14ac:dyDescent="0.15">
      <c r="A369" s="125">
        <v>41019</v>
      </c>
      <c r="B369" s="120">
        <v>31.33</v>
      </c>
      <c r="C369" s="124">
        <v>1.91</v>
      </c>
      <c r="D369" s="119">
        <v>6.4921800000000002E-2</v>
      </c>
      <c r="E369" s="120">
        <v>29.45</v>
      </c>
      <c r="F369" s="120">
        <v>29.15</v>
      </c>
      <c r="G369" s="120">
        <v>31.74</v>
      </c>
      <c r="H369" s="121" t="s">
        <v>76</v>
      </c>
      <c r="I369" s="122">
        <v>712197</v>
      </c>
      <c r="J369" s="121" t="s">
        <v>76</v>
      </c>
      <c r="K369" s="120">
        <v>31.440300000000001</v>
      </c>
      <c r="L369" s="120">
        <v>1.88</v>
      </c>
      <c r="M369" s="120">
        <v>2.59</v>
      </c>
      <c r="N369" s="119">
        <v>-0.1780458</v>
      </c>
      <c r="O369" s="118" t="s">
        <v>76</v>
      </c>
    </row>
    <row r="370" spans="1:15" x14ac:dyDescent="0.15">
      <c r="A370" s="125">
        <v>41012</v>
      </c>
      <c r="B370" s="120">
        <v>29.42</v>
      </c>
      <c r="C370" s="124">
        <v>0.46</v>
      </c>
      <c r="D370" s="119">
        <v>1.5883999999999999E-2</v>
      </c>
      <c r="E370" s="120">
        <v>28.67</v>
      </c>
      <c r="F370" s="120">
        <v>27.5</v>
      </c>
      <c r="G370" s="120">
        <v>29.59</v>
      </c>
      <c r="H370" s="121" t="s">
        <v>76</v>
      </c>
      <c r="I370" s="122">
        <v>866468</v>
      </c>
      <c r="J370" s="121" t="s">
        <v>76</v>
      </c>
      <c r="K370" s="120">
        <v>29.3111</v>
      </c>
      <c r="L370" s="120">
        <v>0.75</v>
      </c>
      <c r="M370" s="120">
        <v>2.09</v>
      </c>
      <c r="N370" s="119">
        <v>0.79146309999999997</v>
      </c>
      <c r="O370" s="118" t="s">
        <v>76</v>
      </c>
    </row>
    <row r="371" spans="1:15" x14ac:dyDescent="0.15">
      <c r="A371" s="125">
        <v>41005</v>
      </c>
      <c r="B371" s="120">
        <v>28.96</v>
      </c>
      <c r="C371" s="124">
        <v>-0.63</v>
      </c>
      <c r="D371" s="119">
        <v>-2.1291000000000001E-2</v>
      </c>
      <c r="E371" s="120">
        <v>29.46</v>
      </c>
      <c r="F371" s="120">
        <v>28.23</v>
      </c>
      <c r="G371" s="120">
        <v>29.63</v>
      </c>
      <c r="H371" s="121" t="s">
        <v>76</v>
      </c>
      <c r="I371" s="122">
        <v>483665</v>
      </c>
      <c r="J371" s="121" t="s">
        <v>76</v>
      </c>
      <c r="K371" s="120">
        <v>28.773199999999999</v>
      </c>
      <c r="L371" s="120">
        <v>-0.5</v>
      </c>
      <c r="M371" s="120">
        <v>1.4</v>
      </c>
      <c r="N371" s="119">
        <v>-0.35232229999999998</v>
      </c>
      <c r="O371" s="118" t="s">
        <v>76</v>
      </c>
    </row>
    <row r="372" spans="1:15" x14ac:dyDescent="0.15">
      <c r="A372" s="125">
        <v>40998</v>
      </c>
      <c r="B372" s="120">
        <v>29.59</v>
      </c>
      <c r="C372" s="124">
        <v>-0.01</v>
      </c>
      <c r="D372" s="119">
        <v>-3.3780000000000003E-4</v>
      </c>
      <c r="E372" s="120">
        <v>29.76</v>
      </c>
      <c r="F372" s="120">
        <v>29.01</v>
      </c>
      <c r="G372" s="120">
        <v>29.82</v>
      </c>
      <c r="H372" s="121" t="s">
        <v>76</v>
      </c>
      <c r="I372" s="122">
        <v>746768</v>
      </c>
      <c r="J372" s="121" t="s">
        <v>76</v>
      </c>
      <c r="K372" s="120">
        <v>29.610299999999999</v>
      </c>
      <c r="L372" s="120">
        <v>-0.17</v>
      </c>
      <c r="M372" s="120">
        <v>0.81</v>
      </c>
      <c r="N372" s="119">
        <v>-0.13826939999999999</v>
      </c>
      <c r="O372" s="118" t="s">
        <v>76</v>
      </c>
    </row>
    <row r="373" spans="1:15" x14ac:dyDescent="0.15">
      <c r="A373" s="125">
        <v>40991</v>
      </c>
      <c r="B373" s="120">
        <v>29.6</v>
      </c>
      <c r="C373" s="124">
        <v>-0.1</v>
      </c>
      <c r="D373" s="119">
        <v>-3.3670000000000002E-3</v>
      </c>
      <c r="E373" s="120">
        <v>29.69</v>
      </c>
      <c r="F373" s="120">
        <v>29.1</v>
      </c>
      <c r="G373" s="120">
        <v>29.69</v>
      </c>
      <c r="H373" s="121" t="s">
        <v>76</v>
      </c>
      <c r="I373" s="122">
        <v>866591</v>
      </c>
      <c r="J373" s="121" t="s">
        <v>76</v>
      </c>
      <c r="K373" s="120">
        <v>29.523299999999999</v>
      </c>
      <c r="L373" s="120">
        <v>-0.09</v>
      </c>
      <c r="M373" s="120">
        <v>0.59</v>
      </c>
      <c r="N373" s="119">
        <v>-0.34710039999999998</v>
      </c>
      <c r="O373" s="118" t="s">
        <v>76</v>
      </c>
    </row>
    <row r="374" spans="1:15" x14ac:dyDescent="0.15">
      <c r="A374" s="125">
        <v>40984</v>
      </c>
      <c r="B374" s="120">
        <v>29.7</v>
      </c>
      <c r="C374" s="124">
        <v>0.5</v>
      </c>
      <c r="D374" s="119">
        <v>1.7123300000000001E-2</v>
      </c>
      <c r="E374" s="120">
        <v>29.2</v>
      </c>
      <c r="F374" s="120">
        <v>29.05</v>
      </c>
      <c r="G374" s="120">
        <v>29.98</v>
      </c>
      <c r="H374" s="121" t="s">
        <v>76</v>
      </c>
      <c r="I374" s="122">
        <v>1327296</v>
      </c>
      <c r="J374" s="121" t="s">
        <v>76</v>
      </c>
      <c r="K374" s="120">
        <v>29.614799999999999</v>
      </c>
      <c r="L374" s="120">
        <v>0.5</v>
      </c>
      <c r="M374" s="120">
        <v>0.93</v>
      </c>
      <c r="N374" s="119">
        <v>-3.6076999999999998E-2</v>
      </c>
      <c r="O374" s="118" t="s">
        <v>76</v>
      </c>
    </row>
    <row r="375" spans="1:15" x14ac:dyDescent="0.15">
      <c r="A375" s="125">
        <v>40977</v>
      </c>
      <c r="B375" s="120">
        <v>29.2</v>
      </c>
      <c r="C375" s="124">
        <v>1.27</v>
      </c>
      <c r="D375" s="119">
        <v>4.5470799999999999E-2</v>
      </c>
      <c r="E375" s="120">
        <v>27.77</v>
      </c>
      <c r="F375" s="120">
        <v>26.940100000000001</v>
      </c>
      <c r="G375" s="120">
        <v>29.21</v>
      </c>
      <c r="H375" s="121" t="s">
        <v>76</v>
      </c>
      <c r="I375" s="122">
        <v>1376973</v>
      </c>
      <c r="J375" s="121" t="s">
        <v>76</v>
      </c>
      <c r="K375" s="120">
        <v>29.0899</v>
      </c>
      <c r="L375" s="120">
        <v>1.43</v>
      </c>
      <c r="M375" s="120">
        <v>2.2698999999999998</v>
      </c>
      <c r="N375" s="119">
        <v>0.37657099999999999</v>
      </c>
      <c r="O375" s="118" t="s">
        <v>76</v>
      </c>
    </row>
    <row r="376" spans="1:15" x14ac:dyDescent="0.15">
      <c r="A376" s="125">
        <v>40970</v>
      </c>
      <c r="B376" s="120">
        <v>27.93</v>
      </c>
      <c r="C376" s="124">
        <v>-0.77</v>
      </c>
      <c r="D376" s="119">
        <v>-2.68293E-2</v>
      </c>
      <c r="E376" s="120">
        <v>28.67</v>
      </c>
      <c r="F376" s="120">
        <v>27.770099999999999</v>
      </c>
      <c r="G376" s="120">
        <v>28.92</v>
      </c>
      <c r="H376" s="121" t="s">
        <v>76</v>
      </c>
      <c r="I376" s="122">
        <v>1000292</v>
      </c>
      <c r="J376" s="121" t="s">
        <v>76</v>
      </c>
      <c r="K376" s="120">
        <v>27.999099999999999</v>
      </c>
      <c r="L376" s="120">
        <v>-0.74</v>
      </c>
      <c r="M376" s="120">
        <v>1.1498999999999999</v>
      </c>
      <c r="N376" s="119">
        <v>-0.13448740000000001</v>
      </c>
      <c r="O376" s="118" t="s">
        <v>76</v>
      </c>
    </row>
    <row r="377" spans="1:15" x14ac:dyDescent="0.15">
      <c r="A377" s="125">
        <v>40963</v>
      </c>
      <c r="B377" s="120">
        <v>28.7</v>
      </c>
      <c r="C377" s="124">
        <v>0.71</v>
      </c>
      <c r="D377" s="119">
        <v>2.5366199999999998E-2</v>
      </c>
      <c r="E377" s="120">
        <v>28.33</v>
      </c>
      <c r="F377" s="120">
        <v>28.29</v>
      </c>
      <c r="G377" s="120">
        <v>28.9</v>
      </c>
      <c r="H377" s="121" t="s">
        <v>76</v>
      </c>
      <c r="I377" s="122">
        <v>1155722</v>
      </c>
      <c r="J377" s="121" t="s">
        <v>76</v>
      </c>
      <c r="K377" s="120">
        <v>28.667300000000001</v>
      </c>
      <c r="L377" s="120">
        <v>0.37</v>
      </c>
      <c r="M377" s="120">
        <v>0.61</v>
      </c>
      <c r="N377" s="119">
        <v>0.1340414</v>
      </c>
      <c r="O377" s="118" t="s">
        <v>76</v>
      </c>
    </row>
    <row r="378" spans="1:15" x14ac:dyDescent="0.15">
      <c r="A378" s="125">
        <v>40956</v>
      </c>
      <c r="B378" s="120">
        <v>27.99</v>
      </c>
      <c r="C378" s="124">
        <v>0.66</v>
      </c>
      <c r="D378" s="119">
        <v>2.4149299999999999E-2</v>
      </c>
      <c r="E378" s="120">
        <v>27.57</v>
      </c>
      <c r="F378" s="120">
        <v>27.5</v>
      </c>
      <c r="G378" s="120">
        <v>28.29</v>
      </c>
      <c r="H378" s="121" t="s">
        <v>76</v>
      </c>
      <c r="I378" s="122">
        <v>1019118</v>
      </c>
      <c r="J378" s="121" t="s">
        <v>76</v>
      </c>
      <c r="K378" s="120">
        <v>28.0106</v>
      </c>
      <c r="L378" s="120">
        <v>0.42</v>
      </c>
      <c r="M378" s="120">
        <v>0.79</v>
      </c>
      <c r="N378" s="119">
        <v>-0.30634919999999999</v>
      </c>
      <c r="O378" s="118" t="s">
        <v>76</v>
      </c>
    </row>
    <row r="379" spans="1:15" x14ac:dyDescent="0.15">
      <c r="A379" s="125">
        <v>40949</v>
      </c>
      <c r="B379" s="120">
        <v>27.33</v>
      </c>
      <c r="C379" s="124">
        <v>0.55000000000000004</v>
      </c>
      <c r="D379" s="119">
        <v>2.0537699999999999E-2</v>
      </c>
      <c r="E379" s="120">
        <v>26.68</v>
      </c>
      <c r="F379" s="120">
        <v>26.63</v>
      </c>
      <c r="G379" s="120">
        <v>27.43</v>
      </c>
      <c r="H379" s="121" t="s">
        <v>76</v>
      </c>
      <c r="I379" s="122">
        <v>1469209</v>
      </c>
      <c r="J379" s="121" t="s">
        <v>76</v>
      </c>
      <c r="K379" s="120">
        <v>27.247199999999999</v>
      </c>
      <c r="L379" s="120">
        <v>0.65</v>
      </c>
      <c r="M379" s="120">
        <v>0.8</v>
      </c>
      <c r="N379" s="119">
        <v>0.30224430000000002</v>
      </c>
      <c r="O379" s="118" t="s">
        <v>76</v>
      </c>
    </row>
    <row r="380" spans="1:15" x14ac:dyDescent="0.15">
      <c r="A380" s="125">
        <v>40942</v>
      </c>
      <c r="B380" s="120">
        <v>26.78</v>
      </c>
      <c r="C380" s="124">
        <v>1.08</v>
      </c>
      <c r="D380" s="119">
        <v>4.20233E-2</v>
      </c>
      <c r="E380" s="120">
        <v>25.77</v>
      </c>
      <c r="F380" s="120">
        <v>25.57</v>
      </c>
      <c r="G380" s="120">
        <v>27.293199999999999</v>
      </c>
      <c r="H380" s="121" t="s">
        <v>76</v>
      </c>
      <c r="I380" s="122">
        <v>1128213</v>
      </c>
      <c r="J380" s="121" t="s">
        <v>76</v>
      </c>
      <c r="K380" s="120">
        <v>26.846800000000002</v>
      </c>
      <c r="L380" s="120">
        <v>1.01</v>
      </c>
      <c r="M380" s="120">
        <v>1.7232000000000001</v>
      </c>
      <c r="N380" s="119">
        <v>0.2199509</v>
      </c>
      <c r="O380" s="118" t="s">
        <v>76</v>
      </c>
    </row>
    <row r="381" spans="1:15" x14ac:dyDescent="0.15">
      <c r="A381" s="125">
        <v>40935</v>
      </c>
      <c r="B381" s="120">
        <v>25.7</v>
      </c>
      <c r="C381" s="124">
        <v>1.01</v>
      </c>
      <c r="D381" s="119">
        <v>4.0907199999999998E-2</v>
      </c>
      <c r="E381" s="120">
        <v>24.93</v>
      </c>
      <c r="F381" s="120">
        <v>24.200001</v>
      </c>
      <c r="G381" s="120">
        <v>25.97</v>
      </c>
      <c r="H381" s="121" t="s">
        <v>76</v>
      </c>
      <c r="I381" s="122">
        <v>924802</v>
      </c>
      <c r="J381" s="121" t="s">
        <v>76</v>
      </c>
      <c r="K381" s="120">
        <v>25.7059</v>
      </c>
      <c r="L381" s="120">
        <v>0.77</v>
      </c>
      <c r="M381" s="120">
        <v>1.77</v>
      </c>
      <c r="N381" s="119">
        <v>-0.256743</v>
      </c>
      <c r="O381" s="118" t="s">
        <v>76</v>
      </c>
    </row>
    <row r="382" spans="1:15" x14ac:dyDescent="0.15">
      <c r="A382" s="125">
        <v>40928</v>
      </c>
      <c r="B382" s="120">
        <v>24.69</v>
      </c>
      <c r="C382" s="124">
        <v>1.51</v>
      </c>
      <c r="D382" s="119">
        <v>6.5142400000000003E-2</v>
      </c>
      <c r="E382" s="120">
        <v>23.35</v>
      </c>
      <c r="F382" s="120">
        <v>23.15</v>
      </c>
      <c r="G382" s="120">
        <v>25.98</v>
      </c>
      <c r="H382" s="121" t="s">
        <v>76</v>
      </c>
      <c r="I382" s="122">
        <v>1244256</v>
      </c>
      <c r="J382" s="121" t="s">
        <v>76</v>
      </c>
      <c r="K382" s="120">
        <v>24.907599999999999</v>
      </c>
      <c r="L382" s="120">
        <v>1.34</v>
      </c>
      <c r="M382" s="120">
        <v>2.83</v>
      </c>
      <c r="N382" s="119">
        <v>-0.6391578</v>
      </c>
      <c r="O382" s="118" t="s">
        <v>76</v>
      </c>
    </row>
    <row r="383" spans="1:15" x14ac:dyDescent="0.15">
      <c r="A383" s="125">
        <v>40921</v>
      </c>
      <c r="B383" s="120">
        <v>23.18</v>
      </c>
      <c r="C383" s="124">
        <v>0.38</v>
      </c>
      <c r="D383" s="119">
        <v>1.66667E-2</v>
      </c>
      <c r="E383" s="120">
        <v>22.8</v>
      </c>
      <c r="F383" s="120">
        <v>22.1</v>
      </c>
      <c r="G383" s="120">
        <v>23.28</v>
      </c>
      <c r="H383" s="121" t="s">
        <v>76</v>
      </c>
      <c r="I383" s="122">
        <v>3448200</v>
      </c>
      <c r="J383" s="121" t="s">
        <v>76</v>
      </c>
      <c r="K383" s="120">
        <v>23.1371</v>
      </c>
      <c r="L383" s="120">
        <v>0.38</v>
      </c>
      <c r="M383" s="120">
        <v>1.18</v>
      </c>
      <c r="N383" s="119">
        <v>3.9415092999999999</v>
      </c>
      <c r="O383" s="118" t="s">
        <v>76</v>
      </c>
    </row>
    <row r="384" spans="1:15" x14ac:dyDescent="0.15">
      <c r="A384" s="125">
        <v>40914</v>
      </c>
      <c r="B384" s="120">
        <v>22.8</v>
      </c>
      <c r="C384" s="124">
        <v>1.3</v>
      </c>
      <c r="D384" s="119">
        <v>6.0465100000000001E-2</v>
      </c>
      <c r="E384" s="120">
        <v>21.97</v>
      </c>
      <c r="F384" s="120">
        <v>21.745999999999999</v>
      </c>
      <c r="G384" s="120">
        <v>22.89</v>
      </c>
      <c r="H384" s="121" t="s">
        <v>76</v>
      </c>
      <c r="I384" s="122">
        <v>697803</v>
      </c>
      <c r="J384" s="121" t="s">
        <v>76</v>
      </c>
      <c r="K384" s="120">
        <v>22.767099999999999</v>
      </c>
      <c r="L384" s="120">
        <v>0.83</v>
      </c>
      <c r="M384" s="120">
        <v>1.1439999999999999</v>
      </c>
      <c r="N384" s="119">
        <v>-0.2891551</v>
      </c>
      <c r="O384" s="118" t="s">
        <v>76</v>
      </c>
    </row>
    <row r="385" spans="1:15" x14ac:dyDescent="0.15">
      <c r="A385" s="125">
        <v>40907</v>
      </c>
      <c r="B385" s="120">
        <v>21.5</v>
      </c>
      <c r="C385" s="124">
        <v>-0.7</v>
      </c>
      <c r="D385" s="119">
        <v>-3.1531499999999997E-2</v>
      </c>
      <c r="E385" s="120">
        <v>22.25</v>
      </c>
      <c r="F385" s="120">
        <v>21.5</v>
      </c>
      <c r="G385" s="120">
        <v>22.7</v>
      </c>
      <c r="H385" s="121" t="s">
        <v>76</v>
      </c>
      <c r="I385" s="122">
        <v>981653</v>
      </c>
      <c r="J385" s="121" t="s">
        <v>76</v>
      </c>
      <c r="K385" s="120">
        <v>21.708200000000001</v>
      </c>
      <c r="L385" s="120">
        <v>-0.75</v>
      </c>
      <c r="M385" s="120">
        <v>1.2</v>
      </c>
      <c r="N385" s="119">
        <v>0.5942577</v>
      </c>
      <c r="O385" s="118" t="s">
        <v>76</v>
      </c>
    </row>
    <row r="386" spans="1:15" x14ac:dyDescent="0.15">
      <c r="A386" s="125">
        <v>40900</v>
      </c>
      <c r="B386" s="120">
        <v>22.2</v>
      </c>
      <c r="C386" s="124">
        <v>0.39</v>
      </c>
      <c r="D386" s="119">
        <v>1.78817E-2</v>
      </c>
      <c r="E386" s="120">
        <v>21.92</v>
      </c>
      <c r="F386" s="120">
        <v>21.3</v>
      </c>
      <c r="G386" s="120">
        <v>22.25</v>
      </c>
      <c r="H386" s="121" t="s">
        <v>76</v>
      </c>
      <c r="I386" s="122">
        <v>615743</v>
      </c>
      <c r="J386" s="121" t="s">
        <v>76</v>
      </c>
      <c r="K386" s="120">
        <v>22.134899999999998</v>
      </c>
      <c r="L386" s="120">
        <v>0.28000000000000003</v>
      </c>
      <c r="M386" s="120">
        <v>0.95</v>
      </c>
      <c r="N386" s="119">
        <v>-0.35164879999999998</v>
      </c>
      <c r="O386" s="118" t="s">
        <v>76</v>
      </c>
    </row>
    <row r="387" spans="1:15" x14ac:dyDescent="0.15">
      <c r="A387" s="125">
        <v>40893</v>
      </c>
      <c r="B387" s="120">
        <v>21.81</v>
      </c>
      <c r="C387" s="124">
        <v>-0.03</v>
      </c>
      <c r="D387" s="119">
        <v>-1.3736E-3</v>
      </c>
      <c r="E387" s="120">
        <v>21.8</v>
      </c>
      <c r="F387" s="120">
        <v>21.32</v>
      </c>
      <c r="G387" s="120">
        <v>22.21</v>
      </c>
      <c r="H387" s="121" t="s">
        <v>76</v>
      </c>
      <c r="I387" s="122">
        <v>949706</v>
      </c>
      <c r="J387" s="121" t="s">
        <v>76</v>
      </c>
      <c r="K387" s="120">
        <v>21.882000000000001</v>
      </c>
      <c r="L387" s="120">
        <v>0.01</v>
      </c>
      <c r="M387" s="120">
        <v>0.89</v>
      </c>
      <c r="N387" s="119">
        <v>-0.56606909999999999</v>
      </c>
      <c r="O387" s="118" t="s">
        <v>76</v>
      </c>
    </row>
    <row r="388" spans="1:15" x14ac:dyDescent="0.15">
      <c r="A388" s="125">
        <v>40886</v>
      </c>
      <c r="B388" s="120">
        <v>21.84</v>
      </c>
      <c r="C388" s="124">
        <v>-0.65</v>
      </c>
      <c r="D388" s="119">
        <v>-2.8901699999999999E-2</v>
      </c>
      <c r="E388" s="120">
        <v>22.02</v>
      </c>
      <c r="F388" s="120">
        <v>21.3</v>
      </c>
      <c r="G388" s="120">
        <v>22.3</v>
      </c>
      <c r="H388" s="121" t="s">
        <v>76</v>
      </c>
      <c r="I388" s="122">
        <v>2188611</v>
      </c>
      <c r="J388" s="121" t="s">
        <v>76</v>
      </c>
      <c r="K388" s="120">
        <v>21.825299999999999</v>
      </c>
      <c r="L388" s="120">
        <v>-0.18</v>
      </c>
      <c r="M388" s="120">
        <v>1</v>
      </c>
      <c r="N388" s="119">
        <v>-0.2001185</v>
      </c>
      <c r="O388" s="118" t="s">
        <v>76</v>
      </c>
    </row>
    <row r="389" spans="1:15" x14ac:dyDescent="0.15">
      <c r="A389" s="125">
        <v>40879</v>
      </c>
      <c r="B389" s="120">
        <v>22.49</v>
      </c>
      <c r="C389" s="124">
        <v>0.13</v>
      </c>
      <c r="D389" s="119">
        <v>5.8139999999999997E-3</v>
      </c>
      <c r="E389" s="120">
        <v>23</v>
      </c>
      <c r="F389" s="120">
        <v>22.22</v>
      </c>
      <c r="G389" s="120">
        <v>23.73</v>
      </c>
      <c r="H389" s="121" t="s">
        <v>76</v>
      </c>
      <c r="I389" s="122">
        <v>2736169</v>
      </c>
      <c r="J389" s="121" t="s">
        <v>76</v>
      </c>
      <c r="K389" s="120">
        <v>22.59</v>
      </c>
      <c r="L389" s="120">
        <v>-0.51</v>
      </c>
      <c r="M389" s="120">
        <v>1.51</v>
      </c>
      <c r="N389" s="119">
        <v>1.3145446000000001</v>
      </c>
      <c r="O389" s="118" t="s">
        <v>76</v>
      </c>
    </row>
    <row r="390" spans="1:15" x14ac:dyDescent="0.15">
      <c r="A390" s="125">
        <v>40872</v>
      </c>
      <c r="B390" s="120">
        <v>22.36</v>
      </c>
      <c r="C390" s="124">
        <v>7.0000000000000007E-2</v>
      </c>
      <c r="D390" s="119">
        <v>3.1403999999999998E-3</v>
      </c>
      <c r="E390" s="120">
        <v>21.97</v>
      </c>
      <c r="F390" s="120">
        <v>21.8</v>
      </c>
      <c r="G390" s="120">
        <v>22.779900000000001</v>
      </c>
      <c r="H390" s="121" t="s">
        <v>76</v>
      </c>
      <c r="I390" s="122">
        <v>1182163</v>
      </c>
      <c r="J390" s="121" t="s">
        <v>76</v>
      </c>
      <c r="K390" s="120">
        <v>22.450700000000001</v>
      </c>
      <c r="L390" s="120">
        <v>0.39</v>
      </c>
      <c r="M390" s="120">
        <v>0.97989999999999999</v>
      </c>
      <c r="N390" s="119">
        <v>0.80672949999999999</v>
      </c>
      <c r="O390" s="118" t="s">
        <v>76</v>
      </c>
    </row>
    <row r="391" spans="1:15" x14ac:dyDescent="0.15">
      <c r="A391" s="125">
        <v>40865</v>
      </c>
      <c r="B391" s="120">
        <v>22.29</v>
      </c>
      <c r="C391" s="124">
        <v>0.31</v>
      </c>
      <c r="D391" s="119">
        <v>1.41037E-2</v>
      </c>
      <c r="E391" s="120">
        <v>22.04</v>
      </c>
      <c r="F391" s="120">
        <v>21.7</v>
      </c>
      <c r="G391" s="120">
        <v>22.5</v>
      </c>
      <c r="H391" s="121" t="s">
        <v>76</v>
      </c>
      <c r="I391" s="122">
        <v>654311</v>
      </c>
      <c r="J391" s="121" t="s">
        <v>76</v>
      </c>
      <c r="K391" s="120">
        <v>22.338100000000001</v>
      </c>
      <c r="L391" s="120">
        <v>0.25</v>
      </c>
      <c r="M391" s="120">
        <v>0.8</v>
      </c>
      <c r="N391" s="119">
        <v>-0.236041</v>
      </c>
      <c r="O391" s="118" t="s">
        <v>76</v>
      </c>
    </row>
    <row r="392" spans="1:15" x14ac:dyDescent="0.15">
      <c r="A392" s="125">
        <v>40858</v>
      </c>
      <c r="B392" s="120">
        <v>21.98</v>
      </c>
      <c r="C392" s="124">
        <v>0.75</v>
      </c>
      <c r="D392" s="119">
        <v>3.5327400000000002E-2</v>
      </c>
      <c r="E392" s="120">
        <v>21.19</v>
      </c>
      <c r="F392" s="120">
        <v>21.19</v>
      </c>
      <c r="G392" s="120">
        <v>22.099900000000002</v>
      </c>
      <c r="H392" s="121" t="s">
        <v>76</v>
      </c>
      <c r="I392" s="122">
        <v>856474</v>
      </c>
      <c r="J392" s="121" t="s">
        <v>76</v>
      </c>
      <c r="K392" s="120">
        <v>21.9787</v>
      </c>
      <c r="L392" s="120">
        <v>0.79</v>
      </c>
      <c r="M392" s="120">
        <v>0.90990000000000004</v>
      </c>
      <c r="N392" s="119">
        <v>0.22041530000000001</v>
      </c>
      <c r="O392" s="118" t="s">
        <v>76</v>
      </c>
    </row>
    <row r="393" spans="1:15" x14ac:dyDescent="0.15">
      <c r="A393" s="125">
        <v>40851</v>
      </c>
      <c r="B393" s="120">
        <v>21.23</v>
      </c>
      <c r="C393" s="124">
        <v>1.3</v>
      </c>
      <c r="D393" s="119">
        <v>6.5228300000000003E-2</v>
      </c>
      <c r="E393" s="120">
        <v>19.61</v>
      </c>
      <c r="F393" s="120">
        <v>19.43</v>
      </c>
      <c r="G393" s="120">
        <v>21.33</v>
      </c>
      <c r="H393" s="121" t="s">
        <v>76</v>
      </c>
      <c r="I393" s="122">
        <v>701789</v>
      </c>
      <c r="J393" s="121" t="s">
        <v>76</v>
      </c>
      <c r="K393" s="120">
        <v>21.115500000000001</v>
      </c>
      <c r="L393" s="120">
        <v>1.62</v>
      </c>
      <c r="M393" s="120">
        <v>1.9</v>
      </c>
      <c r="N393" s="119">
        <v>5.49918E-2</v>
      </c>
      <c r="O393" s="118" t="s">
        <v>76</v>
      </c>
    </row>
    <row r="394" spans="1:15" x14ac:dyDescent="0.15">
      <c r="A394" s="125">
        <v>40844</v>
      </c>
      <c r="B394" s="120">
        <v>19.93</v>
      </c>
      <c r="C394" s="124">
        <v>0.61</v>
      </c>
      <c r="D394" s="119">
        <v>3.1573499999999997E-2</v>
      </c>
      <c r="E394" s="120">
        <v>19.34</v>
      </c>
      <c r="F394" s="120">
        <v>19.149999999999999</v>
      </c>
      <c r="G394" s="120">
        <v>20.5</v>
      </c>
      <c r="H394" s="121" t="s">
        <v>76</v>
      </c>
      <c r="I394" s="122">
        <v>665208</v>
      </c>
      <c r="J394" s="121" t="s">
        <v>76</v>
      </c>
      <c r="K394" s="120">
        <v>19.9117</v>
      </c>
      <c r="L394" s="120">
        <v>0.59</v>
      </c>
      <c r="M394" s="120">
        <v>1.35</v>
      </c>
      <c r="N394" s="119">
        <v>0.38533919999999999</v>
      </c>
      <c r="O394" s="118" t="s">
        <v>76</v>
      </c>
    </row>
    <row r="395" spans="1:15" x14ac:dyDescent="0.15">
      <c r="A395" s="125">
        <v>40837</v>
      </c>
      <c r="B395" s="120">
        <v>19.32</v>
      </c>
      <c r="C395" s="124">
        <v>-0.05</v>
      </c>
      <c r="D395" s="119">
        <v>-2.5812999999999999E-3</v>
      </c>
      <c r="E395" s="120">
        <v>19.100000000000001</v>
      </c>
      <c r="F395" s="120">
        <v>18.760000000000002</v>
      </c>
      <c r="G395" s="120">
        <v>19.59</v>
      </c>
      <c r="H395" s="121" t="s">
        <v>76</v>
      </c>
      <c r="I395" s="122">
        <v>480177</v>
      </c>
      <c r="J395" s="121" t="s">
        <v>76</v>
      </c>
      <c r="K395" s="120">
        <v>19.308199999999999</v>
      </c>
      <c r="L395" s="120">
        <v>0.22</v>
      </c>
      <c r="M395" s="120">
        <v>0.83</v>
      </c>
      <c r="N395" s="119">
        <v>-5.3698599999999999E-2</v>
      </c>
      <c r="O395" s="118" t="s">
        <v>76</v>
      </c>
    </row>
    <row r="396" spans="1:15" x14ac:dyDescent="0.15">
      <c r="A396" s="125">
        <v>40830</v>
      </c>
      <c r="B396" s="120">
        <v>19.37</v>
      </c>
      <c r="C396" s="124">
        <v>1.21</v>
      </c>
      <c r="D396" s="119">
        <v>6.6629999999999995E-2</v>
      </c>
      <c r="E396" s="120">
        <v>18.52</v>
      </c>
      <c r="F396" s="120">
        <v>18.48</v>
      </c>
      <c r="G396" s="120">
        <v>19.649999999999999</v>
      </c>
      <c r="H396" s="121" t="s">
        <v>76</v>
      </c>
      <c r="I396" s="122">
        <v>507425</v>
      </c>
      <c r="J396" s="121" t="s">
        <v>76</v>
      </c>
      <c r="K396" s="120">
        <v>19.3231</v>
      </c>
      <c r="L396" s="120">
        <v>0.85</v>
      </c>
      <c r="M396" s="120">
        <v>1.17</v>
      </c>
      <c r="N396" s="119">
        <v>-0.57940369999999997</v>
      </c>
      <c r="O396" s="118" t="s">
        <v>76</v>
      </c>
    </row>
    <row r="397" spans="1:15" x14ac:dyDescent="0.15">
      <c r="A397" s="125">
        <v>40823</v>
      </c>
      <c r="B397" s="120">
        <v>18.16</v>
      </c>
      <c r="C397" s="124">
        <v>-0.74</v>
      </c>
      <c r="D397" s="119">
        <v>-3.9153399999999998E-2</v>
      </c>
      <c r="E397" s="120">
        <v>18.760000000000002</v>
      </c>
      <c r="F397" s="120">
        <v>16.860001</v>
      </c>
      <c r="G397" s="120">
        <v>19.02</v>
      </c>
      <c r="H397" s="121" t="s">
        <v>76</v>
      </c>
      <c r="I397" s="122">
        <v>1206442</v>
      </c>
      <c r="J397" s="121" t="s">
        <v>76</v>
      </c>
      <c r="K397" s="120">
        <v>18.3203</v>
      </c>
      <c r="L397" s="120">
        <v>-0.6</v>
      </c>
      <c r="M397" s="120">
        <v>2.16</v>
      </c>
      <c r="N397" s="119">
        <v>0.5647046</v>
      </c>
      <c r="O397" s="118" t="s">
        <v>76</v>
      </c>
    </row>
    <row r="398" spans="1:15" x14ac:dyDescent="0.15">
      <c r="A398" s="125">
        <v>40816</v>
      </c>
      <c r="B398" s="120">
        <v>18.899999999999999</v>
      </c>
      <c r="C398" s="124">
        <v>0.15</v>
      </c>
      <c r="D398" s="119">
        <v>8.0000000000000002E-3</v>
      </c>
      <c r="E398" s="120">
        <v>18.86</v>
      </c>
      <c r="F398" s="120">
        <v>18.59</v>
      </c>
      <c r="G398" s="120">
        <v>19.78</v>
      </c>
      <c r="H398" s="121" t="s">
        <v>76</v>
      </c>
      <c r="I398" s="122">
        <v>771035</v>
      </c>
      <c r="J398" s="121" t="s">
        <v>76</v>
      </c>
      <c r="K398" s="120">
        <v>19.0017</v>
      </c>
      <c r="L398" s="120">
        <v>0.04</v>
      </c>
      <c r="M398" s="120">
        <v>1.19</v>
      </c>
      <c r="N398" s="119">
        <v>-0.2000459</v>
      </c>
      <c r="O398" s="118" t="s">
        <v>76</v>
      </c>
    </row>
    <row r="399" spans="1:15" x14ac:dyDescent="0.15">
      <c r="A399" s="125">
        <v>40809</v>
      </c>
      <c r="B399" s="120">
        <v>18.75</v>
      </c>
      <c r="C399" s="124">
        <v>-1.35</v>
      </c>
      <c r="D399" s="119">
        <v>-6.7164199999999993E-2</v>
      </c>
      <c r="E399" s="120">
        <v>19.649999999999999</v>
      </c>
      <c r="F399" s="120">
        <v>18.440000999999999</v>
      </c>
      <c r="G399" s="120">
        <v>20.399999999999999</v>
      </c>
      <c r="H399" s="121" t="s">
        <v>76</v>
      </c>
      <c r="I399" s="122">
        <v>963849</v>
      </c>
      <c r="J399" s="121" t="s">
        <v>76</v>
      </c>
      <c r="K399" s="120">
        <v>18.888000000000002</v>
      </c>
      <c r="L399" s="120">
        <v>-0.9</v>
      </c>
      <c r="M399" s="120">
        <v>1.96</v>
      </c>
      <c r="N399" s="119">
        <v>0.69226350000000003</v>
      </c>
      <c r="O399" s="118" t="s">
        <v>76</v>
      </c>
    </row>
    <row r="400" spans="1:15" x14ac:dyDescent="0.15">
      <c r="A400" s="125">
        <v>40802</v>
      </c>
      <c r="B400" s="120">
        <v>20.100000000000001</v>
      </c>
      <c r="C400" s="124">
        <v>-0.08</v>
      </c>
      <c r="D400" s="119">
        <v>-3.9642999999999996E-3</v>
      </c>
      <c r="E400" s="120">
        <v>20</v>
      </c>
      <c r="F400" s="120">
        <v>19.5</v>
      </c>
      <c r="G400" s="120">
        <v>20.49</v>
      </c>
      <c r="H400" s="121" t="s">
        <v>76</v>
      </c>
      <c r="I400" s="122">
        <v>569562</v>
      </c>
      <c r="J400" s="121" t="s">
        <v>76</v>
      </c>
      <c r="K400" s="120">
        <v>20.190100000000001</v>
      </c>
      <c r="L400" s="120">
        <v>0.1</v>
      </c>
      <c r="M400" s="120">
        <v>0.99</v>
      </c>
      <c r="N400" s="119">
        <v>-3.5165599999999998E-2</v>
      </c>
      <c r="O400" s="118" t="s">
        <v>76</v>
      </c>
    </row>
    <row r="401" spans="1:15" x14ac:dyDescent="0.15">
      <c r="A401" s="125">
        <v>40795</v>
      </c>
      <c r="B401" s="120">
        <v>20.18</v>
      </c>
      <c r="C401" s="124">
        <v>0.96</v>
      </c>
      <c r="D401" s="119">
        <v>4.9947999999999999E-2</v>
      </c>
      <c r="E401" s="120">
        <v>18.84</v>
      </c>
      <c r="F401" s="120">
        <v>18.78</v>
      </c>
      <c r="G401" s="120">
        <v>20.85</v>
      </c>
      <c r="H401" s="121" t="s">
        <v>76</v>
      </c>
      <c r="I401" s="122">
        <v>590321</v>
      </c>
      <c r="J401" s="121" t="s">
        <v>76</v>
      </c>
      <c r="K401" s="120">
        <v>20.314599999999999</v>
      </c>
      <c r="L401" s="120">
        <v>1.34</v>
      </c>
      <c r="M401" s="120">
        <v>2.0699999999999998</v>
      </c>
      <c r="N401" s="119">
        <v>-0.32769700000000002</v>
      </c>
      <c r="O401" s="118" t="s">
        <v>76</v>
      </c>
    </row>
    <row r="402" spans="1:15" x14ac:dyDescent="0.15">
      <c r="A402" s="125">
        <v>40788</v>
      </c>
      <c r="B402" s="120">
        <v>19.22</v>
      </c>
      <c r="C402" s="124">
        <v>1.45</v>
      </c>
      <c r="D402" s="119">
        <v>8.1598199999999996E-2</v>
      </c>
      <c r="E402" s="120">
        <v>18.03</v>
      </c>
      <c r="F402" s="120">
        <v>17.982900000000001</v>
      </c>
      <c r="G402" s="120">
        <v>20.6</v>
      </c>
      <c r="H402" s="121" t="s">
        <v>76</v>
      </c>
      <c r="I402" s="122">
        <v>878058</v>
      </c>
      <c r="J402" s="121" t="s">
        <v>76</v>
      </c>
      <c r="K402" s="120">
        <v>19.246200000000002</v>
      </c>
      <c r="L402" s="120">
        <v>1.19</v>
      </c>
      <c r="M402" s="120">
        <v>2.6171000000000002</v>
      </c>
      <c r="N402" s="119">
        <v>0.17918700000000001</v>
      </c>
      <c r="O402" s="118" t="s">
        <v>76</v>
      </c>
    </row>
    <row r="403" spans="1:15" x14ac:dyDescent="0.15">
      <c r="A403" s="125">
        <v>40781</v>
      </c>
      <c r="B403" s="120">
        <v>17.77</v>
      </c>
      <c r="C403" s="124">
        <v>0.5</v>
      </c>
      <c r="D403" s="119">
        <v>2.8951899999999999E-2</v>
      </c>
      <c r="E403" s="120">
        <v>17.73</v>
      </c>
      <c r="F403" s="120">
        <v>17.010000000000002</v>
      </c>
      <c r="G403" s="120">
        <v>18.262</v>
      </c>
      <c r="H403" s="121" t="s">
        <v>76</v>
      </c>
      <c r="I403" s="122">
        <v>744630</v>
      </c>
      <c r="J403" s="121" t="s">
        <v>76</v>
      </c>
      <c r="K403" s="120">
        <v>17.741499999999998</v>
      </c>
      <c r="L403" s="120">
        <v>0.04</v>
      </c>
      <c r="M403" s="120">
        <v>1.252</v>
      </c>
      <c r="N403" s="119">
        <v>-0.2148574</v>
      </c>
      <c r="O403" s="118" t="s">
        <v>76</v>
      </c>
    </row>
    <row r="404" spans="1:15" x14ac:dyDescent="0.15">
      <c r="A404" s="125">
        <v>40774</v>
      </c>
      <c r="B404" s="120">
        <v>17.27</v>
      </c>
      <c r="C404" s="124">
        <v>-1.79</v>
      </c>
      <c r="D404" s="119">
        <v>-9.3913999999999997E-2</v>
      </c>
      <c r="E404" s="120">
        <v>19.34</v>
      </c>
      <c r="F404" s="120">
        <v>17.16</v>
      </c>
      <c r="G404" s="120">
        <v>19.68</v>
      </c>
      <c r="H404" s="121" t="s">
        <v>76</v>
      </c>
      <c r="I404" s="122">
        <v>948401</v>
      </c>
      <c r="J404" s="121" t="s">
        <v>76</v>
      </c>
      <c r="K404" s="120">
        <v>17.550599999999999</v>
      </c>
      <c r="L404" s="120">
        <v>-2.0699999999999998</v>
      </c>
      <c r="M404" s="120">
        <v>2.52</v>
      </c>
      <c r="N404" s="119">
        <v>-0.55747089999999999</v>
      </c>
      <c r="O404" s="118" t="s">
        <v>76</v>
      </c>
    </row>
    <row r="405" spans="1:15" x14ac:dyDescent="0.15">
      <c r="A405" s="125">
        <v>40767</v>
      </c>
      <c r="B405" s="120">
        <v>19.059999999999999</v>
      </c>
      <c r="C405" s="124">
        <v>1.76</v>
      </c>
      <c r="D405" s="119">
        <v>0.10173409999999999</v>
      </c>
      <c r="E405" s="120">
        <v>18.09</v>
      </c>
      <c r="F405" s="120">
        <v>17.05</v>
      </c>
      <c r="G405" s="120">
        <v>19.54</v>
      </c>
      <c r="H405" s="121" t="s">
        <v>76</v>
      </c>
      <c r="I405" s="122">
        <v>2143138</v>
      </c>
      <c r="J405" s="121" t="s">
        <v>76</v>
      </c>
      <c r="K405" s="120">
        <v>19.121300000000002</v>
      </c>
      <c r="L405" s="120">
        <v>0.97</v>
      </c>
      <c r="M405" s="120">
        <v>2.4900000000000002</v>
      </c>
      <c r="N405" s="119">
        <v>0.13658149999999999</v>
      </c>
      <c r="O405" s="118" t="s">
        <v>76</v>
      </c>
    </row>
    <row r="406" spans="1:15" x14ac:dyDescent="0.15">
      <c r="A406" s="125">
        <v>40760</v>
      </c>
      <c r="B406" s="120">
        <v>17.3</v>
      </c>
      <c r="C406" s="124">
        <v>-2.64</v>
      </c>
      <c r="D406" s="119">
        <v>-0.13239719999999999</v>
      </c>
      <c r="E406" s="120">
        <v>20.13</v>
      </c>
      <c r="F406" s="120">
        <v>16.437999999999999</v>
      </c>
      <c r="G406" s="120">
        <v>20.27</v>
      </c>
      <c r="H406" s="121" t="s">
        <v>76</v>
      </c>
      <c r="I406" s="122">
        <v>1885600</v>
      </c>
      <c r="J406" s="121" t="s">
        <v>76</v>
      </c>
      <c r="K406" s="120">
        <v>17.116900000000001</v>
      </c>
      <c r="L406" s="120">
        <v>-2.83</v>
      </c>
      <c r="M406" s="120">
        <v>3.8319999999999999</v>
      </c>
      <c r="N406" s="119">
        <v>1.3937044999999999</v>
      </c>
      <c r="O406" s="118" t="s">
        <v>76</v>
      </c>
    </row>
    <row r="407" spans="1:15" x14ac:dyDescent="0.15">
      <c r="A407" s="125">
        <v>40753</v>
      </c>
      <c r="B407" s="120">
        <v>19.940000000000001</v>
      </c>
      <c r="C407" s="124">
        <v>-0.14000000000000001</v>
      </c>
      <c r="D407" s="119">
        <v>-6.9721000000000002E-3</v>
      </c>
      <c r="E407" s="120">
        <v>19.89</v>
      </c>
      <c r="F407" s="120">
        <v>19.27</v>
      </c>
      <c r="G407" s="120">
        <v>20.6</v>
      </c>
      <c r="H407" s="121" t="s">
        <v>76</v>
      </c>
      <c r="I407" s="122">
        <v>787733</v>
      </c>
      <c r="J407" s="121" t="s">
        <v>76</v>
      </c>
      <c r="K407" s="120">
        <v>19.665400000000002</v>
      </c>
      <c r="L407" s="120">
        <v>0.05</v>
      </c>
      <c r="M407" s="120">
        <v>1.33</v>
      </c>
      <c r="N407" s="119">
        <v>0.51082970000000005</v>
      </c>
      <c r="O407" s="118" t="s">
        <v>76</v>
      </c>
    </row>
    <row r="408" spans="1:15" x14ac:dyDescent="0.15">
      <c r="A408" s="125">
        <v>40746</v>
      </c>
      <c r="B408" s="120">
        <v>20.079999999999998</v>
      </c>
      <c r="C408" s="124">
        <v>-0.63</v>
      </c>
      <c r="D408" s="119">
        <v>-3.0420099999999999E-2</v>
      </c>
      <c r="E408" s="120">
        <v>20.65</v>
      </c>
      <c r="F408" s="120">
        <v>19.82</v>
      </c>
      <c r="G408" s="120">
        <v>20.68</v>
      </c>
      <c r="H408" s="121" t="s">
        <v>76</v>
      </c>
      <c r="I408" s="122">
        <v>521391</v>
      </c>
      <c r="J408" s="121" t="s">
        <v>76</v>
      </c>
      <c r="K408" s="120">
        <v>20.143899999999999</v>
      </c>
      <c r="L408" s="120">
        <v>-0.56999999999999995</v>
      </c>
      <c r="M408" s="120">
        <v>0.86</v>
      </c>
      <c r="N408" s="119">
        <v>0.19880390000000001</v>
      </c>
      <c r="O408" s="118" t="s">
        <v>76</v>
      </c>
    </row>
    <row r="409" spans="1:15" x14ac:dyDescent="0.15">
      <c r="A409" s="125">
        <v>40739</v>
      </c>
      <c r="B409" s="120">
        <v>20.71</v>
      </c>
      <c r="C409" s="124">
        <v>-0.79</v>
      </c>
      <c r="D409" s="119">
        <v>-3.6744199999999998E-2</v>
      </c>
      <c r="E409" s="120">
        <v>21.23</v>
      </c>
      <c r="F409" s="120">
        <v>20.57</v>
      </c>
      <c r="G409" s="120">
        <v>21.56</v>
      </c>
      <c r="H409" s="121" t="s">
        <v>76</v>
      </c>
      <c r="I409" s="122">
        <v>434926</v>
      </c>
      <c r="J409" s="121" t="s">
        <v>76</v>
      </c>
      <c r="K409" s="120">
        <v>20.8215</v>
      </c>
      <c r="L409" s="120">
        <v>-0.52</v>
      </c>
      <c r="M409" s="120">
        <v>0.99</v>
      </c>
      <c r="N409" s="119">
        <v>-0.33847640000000001</v>
      </c>
      <c r="O409" s="118" t="s">
        <v>76</v>
      </c>
    </row>
    <row r="410" spans="1:15" x14ac:dyDescent="0.15">
      <c r="A410" s="125">
        <v>40732</v>
      </c>
      <c r="B410" s="120">
        <v>21.5</v>
      </c>
      <c r="C410" s="124">
        <v>0.84</v>
      </c>
      <c r="D410" s="119">
        <v>4.0658300000000001E-2</v>
      </c>
      <c r="E410" s="120">
        <v>20.350000000000001</v>
      </c>
      <c r="F410" s="120">
        <v>20.332899999999999</v>
      </c>
      <c r="G410" s="120">
        <v>21.96</v>
      </c>
      <c r="H410" s="121" t="s">
        <v>76</v>
      </c>
      <c r="I410" s="122">
        <v>657461</v>
      </c>
      <c r="J410" s="121" t="s">
        <v>76</v>
      </c>
      <c r="K410" s="120">
        <v>21.415299999999998</v>
      </c>
      <c r="L410" s="120">
        <v>1.1499999999999999</v>
      </c>
      <c r="M410" s="120">
        <v>1.6271</v>
      </c>
      <c r="N410" s="119">
        <v>8.76778E-2</v>
      </c>
      <c r="O410" s="118" t="s">
        <v>76</v>
      </c>
    </row>
    <row r="411" spans="1:15" x14ac:dyDescent="0.15">
      <c r="A411" s="125">
        <v>40725</v>
      </c>
      <c r="B411" s="120">
        <v>20.66</v>
      </c>
      <c r="C411" s="124">
        <v>1.95</v>
      </c>
      <c r="D411" s="119">
        <v>0.1042223</v>
      </c>
      <c r="E411" s="120">
        <v>18.66</v>
      </c>
      <c r="F411" s="120">
        <v>18.602499999999999</v>
      </c>
      <c r="G411" s="120">
        <v>20.73</v>
      </c>
      <c r="H411" s="121" t="s">
        <v>76</v>
      </c>
      <c r="I411" s="122">
        <v>604463</v>
      </c>
      <c r="J411" s="121" t="s">
        <v>76</v>
      </c>
      <c r="K411" s="120">
        <v>20.527899999999999</v>
      </c>
      <c r="L411" s="120">
        <v>2</v>
      </c>
      <c r="M411" s="120">
        <v>2.1274999999999999</v>
      </c>
      <c r="N411" s="119">
        <v>-5.7067699999999999E-2</v>
      </c>
      <c r="O411" s="118" t="s">
        <v>76</v>
      </c>
    </row>
    <row r="412" spans="1:15" x14ac:dyDescent="0.15">
      <c r="A412" s="125">
        <v>40718</v>
      </c>
      <c r="B412" s="120">
        <v>18.71</v>
      </c>
      <c r="C412" s="124">
        <v>0.41</v>
      </c>
      <c r="D412" s="119">
        <v>2.2404400000000001E-2</v>
      </c>
      <c r="E412" s="120">
        <v>18.760000000000002</v>
      </c>
      <c r="F412" s="120">
        <v>18.09</v>
      </c>
      <c r="G412" s="120">
        <v>18.84</v>
      </c>
      <c r="H412" s="121" t="s">
        <v>76</v>
      </c>
      <c r="I412" s="122">
        <v>641046</v>
      </c>
      <c r="J412" s="121" t="s">
        <v>76</v>
      </c>
      <c r="K412" s="120">
        <v>18.7074</v>
      </c>
      <c r="L412" s="120">
        <v>-0.05</v>
      </c>
      <c r="M412" s="120">
        <v>0.75</v>
      </c>
      <c r="N412" s="119">
        <v>-0.29270679999999999</v>
      </c>
      <c r="O412" s="118" t="s">
        <v>76</v>
      </c>
    </row>
    <row r="413" spans="1:15" x14ac:dyDescent="0.15">
      <c r="A413" s="125">
        <v>40711</v>
      </c>
      <c r="B413" s="120">
        <v>18.3</v>
      </c>
      <c r="C413" s="124">
        <v>-0.46</v>
      </c>
      <c r="D413" s="119">
        <v>-2.4520299999999998E-2</v>
      </c>
      <c r="E413" s="120">
        <v>18.63</v>
      </c>
      <c r="F413" s="120">
        <v>18.2</v>
      </c>
      <c r="G413" s="120">
        <v>19.29</v>
      </c>
      <c r="H413" s="121" t="s">
        <v>76</v>
      </c>
      <c r="I413" s="122">
        <v>906337</v>
      </c>
      <c r="J413" s="121" t="s">
        <v>76</v>
      </c>
      <c r="K413" s="120">
        <v>18.355899999999998</v>
      </c>
      <c r="L413" s="120">
        <v>-0.33</v>
      </c>
      <c r="M413" s="120">
        <v>1.0900000000000001</v>
      </c>
      <c r="N413" s="119">
        <v>1.1536994</v>
      </c>
      <c r="O413" s="118" t="s">
        <v>76</v>
      </c>
    </row>
    <row r="414" spans="1:15" x14ac:dyDescent="0.15">
      <c r="A414" s="125">
        <v>40704</v>
      </c>
      <c r="B414" s="120">
        <v>18.760000000000002</v>
      </c>
      <c r="C414" s="124">
        <v>-0.87</v>
      </c>
      <c r="D414" s="119">
        <v>-4.4319900000000002E-2</v>
      </c>
      <c r="E414" s="120">
        <v>19.579999999999998</v>
      </c>
      <c r="F414" s="120">
        <v>18.57</v>
      </c>
      <c r="G414" s="120">
        <v>19.72</v>
      </c>
      <c r="H414" s="121" t="s">
        <v>76</v>
      </c>
      <c r="I414" s="122">
        <v>420828</v>
      </c>
      <c r="J414" s="121" t="s">
        <v>76</v>
      </c>
      <c r="K414" s="120">
        <v>18.807200000000002</v>
      </c>
      <c r="L414" s="120">
        <v>-0.82</v>
      </c>
      <c r="M414" s="120">
        <v>1.1499999999999999</v>
      </c>
      <c r="N414" s="119">
        <v>-0.31014180000000002</v>
      </c>
      <c r="O414" s="118" t="s">
        <v>76</v>
      </c>
    </row>
    <row r="415" spans="1:15" x14ac:dyDescent="0.15">
      <c r="A415" s="125">
        <v>40697</v>
      </c>
      <c r="B415" s="120">
        <v>19.63</v>
      </c>
      <c r="C415" s="124">
        <v>-1.1000000000000001</v>
      </c>
      <c r="D415" s="119">
        <v>-5.3063199999999998E-2</v>
      </c>
      <c r="E415" s="120">
        <v>20.81</v>
      </c>
      <c r="F415" s="120">
        <v>19.52</v>
      </c>
      <c r="G415" s="120">
        <v>20.83</v>
      </c>
      <c r="H415" s="121" t="s">
        <v>76</v>
      </c>
      <c r="I415" s="122">
        <v>610021</v>
      </c>
      <c r="J415" s="121" t="s">
        <v>76</v>
      </c>
      <c r="K415" s="120">
        <v>19.722999999999999</v>
      </c>
      <c r="L415" s="120">
        <v>-1.18</v>
      </c>
      <c r="M415" s="120">
        <v>1.31</v>
      </c>
      <c r="N415" s="119">
        <v>-0.24661140000000001</v>
      </c>
      <c r="O415" s="118" t="s">
        <v>76</v>
      </c>
    </row>
    <row r="416" spans="1:15" x14ac:dyDescent="0.15">
      <c r="A416" s="125">
        <v>40690</v>
      </c>
      <c r="B416" s="120">
        <v>20.73</v>
      </c>
      <c r="C416" s="124">
        <v>0.18</v>
      </c>
      <c r="D416" s="119">
        <v>8.7591000000000006E-3</v>
      </c>
      <c r="E416" s="120">
        <v>20.34</v>
      </c>
      <c r="F416" s="120">
        <v>19.95</v>
      </c>
      <c r="G416" s="120">
        <v>20.79</v>
      </c>
      <c r="H416" s="121" t="s">
        <v>76</v>
      </c>
      <c r="I416" s="122">
        <v>809703</v>
      </c>
      <c r="J416" s="121" t="s">
        <v>76</v>
      </c>
      <c r="K416" s="120">
        <v>20.578800000000001</v>
      </c>
      <c r="L416" s="120">
        <v>0.39</v>
      </c>
      <c r="M416" s="120">
        <v>0.84</v>
      </c>
      <c r="N416" s="119">
        <v>-0.32850699999999999</v>
      </c>
      <c r="O416" s="118" t="s">
        <v>76</v>
      </c>
    </row>
    <row r="417" spans="1:15" x14ac:dyDescent="0.15">
      <c r="A417" s="125">
        <v>40683</v>
      </c>
      <c r="B417" s="120">
        <v>20.55</v>
      </c>
      <c r="C417" s="124">
        <v>-1.3</v>
      </c>
      <c r="D417" s="119">
        <v>-5.9496599999999997E-2</v>
      </c>
      <c r="E417" s="120">
        <v>21.72</v>
      </c>
      <c r="F417" s="120">
        <v>20.239999999999998</v>
      </c>
      <c r="G417" s="120">
        <v>21.75</v>
      </c>
      <c r="H417" s="121" t="s">
        <v>76</v>
      </c>
      <c r="I417" s="122">
        <v>1205825</v>
      </c>
      <c r="J417" s="121" t="s">
        <v>76</v>
      </c>
      <c r="K417" s="120">
        <v>20.686399999999999</v>
      </c>
      <c r="L417" s="120">
        <v>-1.17</v>
      </c>
      <c r="M417" s="120">
        <v>1.51</v>
      </c>
      <c r="N417" s="119">
        <v>-0.2229322</v>
      </c>
      <c r="O417" s="118" t="s">
        <v>76</v>
      </c>
    </row>
    <row r="418" spans="1:15" x14ac:dyDescent="0.15">
      <c r="A418" s="125">
        <v>40676</v>
      </c>
      <c r="B418" s="120">
        <v>21.85</v>
      </c>
      <c r="C418" s="124">
        <v>1.36</v>
      </c>
      <c r="D418" s="119">
        <v>6.6373799999999997E-2</v>
      </c>
      <c r="E418" s="120">
        <v>20.48</v>
      </c>
      <c r="F418" s="120">
        <v>20.320900000000002</v>
      </c>
      <c r="G418" s="120">
        <v>22.69</v>
      </c>
      <c r="H418" s="121" t="s">
        <v>76</v>
      </c>
      <c r="I418" s="122">
        <v>1551763</v>
      </c>
      <c r="J418" s="121" t="s">
        <v>76</v>
      </c>
      <c r="K418" s="120">
        <v>21.923500000000001</v>
      </c>
      <c r="L418" s="120">
        <v>1.37</v>
      </c>
      <c r="M418" s="120">
        <v>2.3691</v>
      </c>
      <c r="N418" s="119">
        <v>0.93499449999999995</v>
      </c>
      <c r="O418" s="118" t="s">
        <v>76</v>
      </c>
    </row>
    <row r="419" spans="1:15" x14ac:dyDescent="0.15">
      <c r="A419" s="125">
        <v>40669</v>
      </c>
      <c r="B419" s="120">
        <v>20.49</v>
      </c>
      <c r="C419" s="124">
        <v>1.49</v>
      </c>
      <c r="D419" s="119">
        <v>7.8421099999999994E-2</v>
      </c>
      <c r="E419" s="120">
        <v>19.14</v>
      </c>
      <c r="F419" s="120">
        <v>18.21</v>
      </c>
      <c r="G419" s="120">
        <v>20.62</v>
      </c>
      <c r="H419" s="121" t="s">
        <v>76</v>
      </c>
      <c r="I419" s="122">
        <v>801947</v>
      </c>
      <c r="J419" s="121" t="s">
        <v>76</v>
      </c>
      <c r="K419" s="120">
        <v>20.2179</v>
      </c>
      <c r="L419" s="120">
        <v>1.35</v>
      </c>
      <c r="M419" s="120">
        <v>2.41</v>
      </c>
      <c r="N419" s="119">
        <v>1.1315282</v>
      </c>
      <c r="O419" s="118" t="s">
        <v>76</v>
      </c>
    </row>
    <row r="420" spans="1:15" x14ac:dyDescent="0.15">
      <c r="A420" s="125">
        <v>40662</v>
      </c>
      <c r="B420" s="120">
        <v>19</v>
      </c>
      <c r="C420" s="124">
        <v>-0.24</v>
      </c>
      <c r="D420" s="119">
        <v>-1.2474000000000001E-2</v>
      </c>
      <c r="E420" s="120">
        <v>18.920000000000002</v>
      </c>
      <c r="F420" s="120">
        <v>18.559999999999999</v>
      </c>
      <c r="G420" s="120">
        <v>19.21</v>
      </c>
      <c r="H420" s="121" t="s">
        <v>76</v>
      </c>
      <c r="I420" s="122">
        <v>376231</v>
      </c>
      <c r="J420" s="121" t="s">
        <v>76</v>
      </c>
      <c r="K420" s="120">
        <v>18.895800000000001</v>
      </c>
      <c r="L420" s="120">
        <v>0.08</v>
      </c>
      <c r="M420" s="120">
        <v>0.65</v>
      </c>
      <c r="N420" s="119">
        <v>0.30696119999999999</v>
      </c>
      <c r="O420" s="118" t="s">
        <v>76</v>
      </c>
    </row>
    <row r="421" spans="1:15" x14ac:dyDescent="0.15">
      <c r="A421" s="125">
        <v>40655</v>
      </c>
      <c r="B421" s="120">
        <v>19.239999999999998</v>
      </c>
      <c r="C421" s="124">
        <v>0.14000000000000001</v>
      </c>
      <c r="D421" s="119">
        <v>7.3298E-3</v>
      </c>
      <c r="E421" s="120">
        <v>18.850000000000001</v>
      </c>
      <c r="F421" s="120">
        <v>18.63</v>
      </c>
      <c r="G421" s="120">
        <v>19.37</v>
      </c>
      <c r="H421" s="121" t="s">
        <v>76</v>
      </c>
      <c r="I421" s="122">
        <v>287867</v>
      </c>
      <c r="J421" s="121" t="s">
        <v>76</v>
      </c>
      <c r="K421" s="120">
        <v>19.206</v>
      </c>
      <c r="L421" s="120">
        <v>0.39</v>
      </c>
      <c r="M421" s="120">
        <v>0.74</v>
      </c>
      <c r="N421" s="119">
        <v>-0.227435</v>
      </c>
      <c r="O421" s="118" t="s">
        <v>76</v>
      </c>
    </row>
    <row r="422" spans="1:15" x14ac:dyDescent="0.15">
      <c r="A422" s="125">
        <v>40648</v>
      </c>
      <c r="B422" s="120">
        <v>19.100000000000001</v>
      </c>
      <c r="C422" s="124">
        <v>-0.35</v>
      </c>
      <c r="D422" s="119">
        <v>-1.7994900000000001E-2</v>
      </c>
      <c r="E422" s="120">
        <v>19.489999999999998</v>
      </c>
      <c r="F422" s="120">
        <v>18.84</v>
      </c>
      <c r="G422" s="120">
        <v>19.489999999999998</v>
      </c>
      <c r="H422" s="121" t="s">
        <v>76</v>
      </c>
      <c r="I422" s="122">
        <v>372612</v>
      </c>
      <c r="J422" s="121" t="s">
        <v>76</v>
      </c>
      <c r="K422" s="120">
        <v>19.0519</v>
      </c>
      <c r="L422" s="120">
        <v>-0.39</v>
      </c>
      <c r="M422" s="120">
        <v>0.65</v>
      </c>
      <c r="N422" s="119">
        <v>0.27724949999999998</v>
      </c>
      <c r="O422" s="118" t="s">
        <v>76</v>
      </c>
    </row>
    <row r="423" spans="1:15" x14ac:dyDescent="0.15">
      <c r="A423" s="125">
        <v>40641</v>
      </c>
      <c r="B423" s="120">
        <v>19.45</v>
      </c>
      <c r="C423" s="124">
        <v>0.04</v>
      </c>
      <c r="D423" s="119">
        <v>2.0607999999999998E-3</v>
      </c>
      <c r="E423" s="120">
        <v>19.39</v>
      </c>
      <c r="F423" s="120">
        <v>19.14</v>
      </c>
      <c r="G423" s="120">
        <v>19.79</v>
      </c>
      <c r="H423" s="121" t="s">
        <v>76</v>
      </c>
      <c r="I423" s="122">
        <v>291730</v>
      </c>
      <c r="J423" s="121" t="s">
        <v>76</v>
      </c>
      <c r="K423" s="120">
        <v>19.373899999999999</v>
      </c>
      <c r="L423" s="120">
        <v>0.06</v>
      </c>
      <c r="M423" s="120">
        <v>0.65</v>
      </c>
      <c r="N423" s="119">
        <v>0.39700039999999998</v>
      </c>
      <c r="O423" s="118" t="s">
        <v>76</v>
      </c>
    </row>
    <row r="424" spans="1:15" x14ac:dyDescent="0.15">
      <c r="A424" s="125">
        <v>40634</v>
      </c>
      <c r="B424" s="120">
        <v>19.41</v>
      </c>
      <c r="C424" s="124">
        <v>0.02</v>
      </c>
      <c r="D424" s="119">
        <v>1.0315000000000001E-3</v>
      </c>
      <c r="E424" s="120">
        <v>19.38</v>
      </c>
      <c r="F424" s="120">
        <v>18.899999999999999</v>
      </c>
      <c r="G424" s="120">
        <v>19.719899999999999</v>
      </c>
      <c r="H424" s="121" t="s">
        <v>76</v>
      </c>
      <c r="I424" s="122">
        <v>208826</v>
      </c>
      <c r="J424" s="121" t="s">
        <v>76</v>
      </c>
      <c r="K424" s="120">
        <v>19.357099999999999</v>
      </c>
      <c r="L424" s="120">
        <v>0.03</v>
      </c>
      <c r="M424" s="120">
        <v>0.81989999999999996</v>
      </c>
      <c r="N424" s="119">
        <v>-0.60889099999999996</v>
      </c>
      <c r="O424" s="118" t="s">
        <v>76</v>
      </c>
    </row>
    <row r="425" spans="1:15" x14ac:dyDescent="0.15">
      <c r="A425" s="125">
        <v>40627</v>
      </c>
      <c r="B425" s="120">
        <v>19.39</v>
      </c>
      <c r="C425" s="124">
        <v>0.4</v>
      </c>
      <c r="D425" s="119">
        <v>2.1063700000000001E-2</v>
      </c>
      <c r="E425" s="120">
        <v>19.11</v>
      </c>
      <c r="F425" s="120">
        <v>18.82</v>
      </c>
      <c r="G425" s="120">
        <v>19.82</v>
      </c>
      <c r="H425" s="121" t="s">
        <v>76</v>
      </c>
      <c r="I425" s="122">
        <v>533933</v>
      </c>
      <c r="J425" s="121" t="s">
        <v>76</v>
      </c>
      <c r="K425" s="120">
        <v>19.421399999999998</v>
      </c>
      <c r="L425" s="120">
        <v>0.28000000000000003</v>
      </c>
      <c r="M425" s="120">
        <v>1</v>
      </c>
      <c r="N425" s="119">
        <v>-0.1194426</v>
      </c>
      <c r="O425" s="118" t="s">
        <v>76</v>
      </c>
    </row>
    <row r="426" spans="1:15" x14ac:dyDescent="0.15">
      <c r="A426" s="125">
        <v>40620</v>
      </c>
      <c r="B426" s="120">
        <v>18.989999999999998</v>
      </c>
      <c r="C426" s="124">
        <v>-0.28999999999999998</v>
      </c>
      <c r="D426" s="119">
        <v>-1.5041499999999999E-2</v>
      </c>
      <c r="E426" s="120">
        <v>19.09</v>
      </c>
      <c r="F426" s="120">
        <v>17.73</v>
      </c>
      <c r="G426" s="120">
        <v>19.32</v>
      </c>
      <c r="H426" s="121" t="s">
        <v>76</v>
      </c>
      <c r="I426" s="122">
        <v>606358</v>
      </c>
      <c r="J426" s="121" t="s">
        <v>76</v>
      </c>
      <c r="K426" s="120">
        <v>18.898599999999998</v>
      </c>
      <c r="L426" s="120">
        <v>-0.1</v>
      </c>
      <c r="M426" s="120">
        <v>1.59</v>
      </c>
      <c r="N426" s="119">
        <v>0.1485358</v>
      </c>
      <c r="O426" s="118" t="s">
        <v>76</v>
      </c>
    </row>
    <row r="427" spans="1:15" x14ac:dyDescent="0.15">
      <c r="A427" s="125">
        <v>40613</v>
      </c>
      <c r="B427" s="120">
        <v>19.28</v>
      </c>
      <c r="C427" s="124">
        <v>-0.56999999999999995</v>
      </c>
      <c r="D427" s="119">
        <v>-2.8715399999999999E-2</v>
      </c>
      <c r="E427" s="120">
        <v>19.899999999999999</v>
      </c>
      <c r="F427" s="120">
        <v>19.03</v>
      </c>
      <c r="G427" s="120">
        <v>19.91</v>
      </c>
      <c r="H427" s="121" t="s">
        <v>76</v>
      </c>
      <c r="I427" s="122">
        <v>527940</v>
      </c>
      <c r="J427" s="121" t="s">
        <v>76</v>
      </c>
      <c r="K427" s="120">
        <v>19.283300000000001</v>
      </c>
      <c r="L427" s="120">
        <v>-0.62</v>
      </c>
      <c r="M427" s="120">
        <v>0.88</v>
      </c>
      <c r="N427" s="119">
        <v>-6.6531999999999997E-3</v>
      </c>
      <c r="O427" s="118" t="s">
        <v>76</v>
      </c>
    </row>
    <row r="428" spans="1:15" x14ac:dyDescent="0.15">
      <c r="A428" s="125">
        <v>40606</v>
      </c>
      <c r="B428" s="120">
        <v>19.850000000000001</v>
      </c>
      <c r="C428" s="124">
        <v>0.67</v>
      </c>
      <c r="D428" s="119">
        <v>3.4932199999999997E-2</v>
      </c>
      <c r="E428" s="120">
        <v>19.32</v>
      </c>
      <c r="F428" s="120">
        <v>19.16</v>
      </c>
      <c r="G428" s="120">
        <v>19.97</v>
      </c>
      <c r="H428" s="121" t="s">
        <v>76</v>
      </c>
      <c r="I428" s="122">
        <v>531476</v>
      </c>
      <c r="J428" s="121" t="s">
        <v>76</v>
      </c>
      <c r="K428" s="120">
        <v>19.790500000000002</v>
      </c>
      <c r="L428" s="120">
        <v>0.53</v>
      </c>
      <c r="M428" s="120">
        <v>0.81</v>
      </c>
      <c r="N428" s="119">
        <v>0.17406559999999999</v>
      </c>
      <c r="O428" s="118" t="s">
        <v>76</v>
      </c>
    </row>
    <row r="429" spans="1:15" x14ac:dyDescent="0.15">
      <c r="A429" s="125">
        <v>40599</v>
      </c>
      <c r="B429" s="120">
        <v>19.18</v>
      </c>
      <c r="C429" s="124">
        <v>-0.79</v>
      </c>
      <c r="D429" s="119">
        <v>-3.9559299999999999E-2</v>
      </c>
      <c r="E429" s="120">
        <v>19.88</v>
      </c>
      <c r="F429" s="120">
        <v>19.07</v>
      </c>
      <c r="G429" s="120">
        <v>19.979900000000001</v>
      </c>
      <c r="H429" s="121" t="s">
        <v>76</v>
      </c>
      <c r="I429" s="122">
        <v>452680</v>
      </c>
      <c r="J429" s="121" t="s">
        <v>76</v>
      </c>
      <c r="K429" s="120">
        <v>19.4939</v>
      </c>
      <c r="L429" s="120">
        <v>-0.7</v>
      </c>
      <c r="M429" s="120">
        <v>0.90990000000000004</v>
      </c>
      <c r="N429" s="119">
        <v>-0.41508240000000002</v>
      </c>
      <c r="O429" s="118" t="s">
        <v>76</v>
      </c>
    </row>
    <row r="430" spans="1:15" x14ac:dyDescent="0.15">
      <c r="A430" s="125">
        <v>40592</v>
      </c>
      <c r="B430" s="120">
        <v>19.97</v>
      </c>
      <c r="C430" s="124">
        <v>0.69</v>
      </c>
      <c r="D430" s="119">
        <v>3.5788399999999998E-2</v>
      </c>
      <c r="E430" s="120">
        <v>19.34</v>
      </c>
      <c r="F430" s="120">
        <v>18.84</v>
      </c>
      <c r="G430" s="120">
        <v>20</v>
      </c>
      <c r="H430" s="121" t="s">
        <v>76</v>
      </c>
      <c r="I430" s="122">
        <v>773921</v>
      </c>
      <c r="J430" s="121" t="s">
        <v>76</v>
      </c>
      <c r="K430" s="120">
        <v>19.9437</v>
      </c>
      <c r="L430" s="120">
        <v>0.63</v>
      </c>
      <c r="M430" s="120">
        <v>1.1599999999999999</v>
      </c>
      <c r="N430" s="119">
        <v>-2.4139299999999999E-2</v>
      </c>
      <c r="O430" s="118" t="s">
        <v>76</v>
      </c>
    </row>
    <row r="431" spans="1:15" x14ac:dyDescent="0.15">
      <c r="A431" s="125">
        <v>40585</v>
      </c>
      <c r="B431" s="120">
        <v>19.28</v>
      </c>
      <c r="C431" s="124">
        <v>1.0900000000000001</v>
      </c>
      <c r="D431" s="119">
        <v>5.9922999999999997E-2</v>
      </c>
      <c r="E431" s="120">
        <v>18.12</v>
      </c>
      <c r="F431" s="120">
        <v>17.899999999999999</v>
      </c>
      <c r="G431" s="120">
        <v>19.510000000000002</v>
      </c>
      <c r="H431" s="121" t="s">
        <v>76</v>
      </c>
      <c r="I431" s="122">
        <v>793065</v>
      </c>
      <c r="J431" s="121" t="s">
        <v>76</v>
      </c>
      <c r="K431" s="120">
        <v>19.121200000000002</v>
      </c>
      <c r="L431" s="120">
        <v>1.1599999999999999</v>
      </c>
      <c r="M431" s="120">
        <v>1.61</v>
      </c>
      <c r="N431" s="119">
        <v>0.57274590000000003</v>
      </c>
      <c r="O431" s="118" t="s">
        <v>76</v>
      </c>
    </row>
    <row r="432" spans="1:15" x14ac:dyDescent="0.15">
      <c r="A432" s="125">
        <v>40578</v>
      </c>
      <c r="B432" s="120">
        <v>18.190000000000001</v>
      </c>
      <c r="C432" s="124">
        <v>1.0900000000000001</v>
      </c>
      <c r="D432" s="119">
        <v>6.3742699999999999E-2</v>
      </c>
      <c r="E432" s="120">
        <v>17.12</v>
      </c>
      <c r="F432" s="120">
        <v>16.96</v>
      </c>
      <c r="G432" s="120">
        <v>18.47</v>
      </c>
      <c r="H432" s="121" t="s">
        <v>76</v>
      </c>
      <c r="I432" s="122">
        <v>504255</v>
      </c>
      <c r="J432" s="121" t="s">
        <v>76</v>
      </c>
      <c r="K432" s="120">
        <v>18.101600000000001</v>
      </c>
      <c r="L432" s="120">
        <v>1.07</v>
      </c>
      <c r="M432" s="120">
        <v>1.51</v>
      </c>
      <c r="N432" s="119">
        <v>-7.6334200000000005E-2</v>
      </c>
      <c r="O432" s="118" t="s">
        <v>76</v>
      </c>
    </row>
    <row r="433" spans="1:15" x14ac:dyDescent="0.15">
      <c r="A433" s="125">
        <v>40571</v>
      </c>
      <c r="B433" s="120">
        <v>17.100000000000001</v>
      </c>
      <c r="C433" s="124">
        <v>-0.48</v>
      </c>
      <c r="D433" s="119">
        <v>-2.73038E-2</v>
      </c>
      <c r="E433" s="120">
        <v>17.53</v>
      </c>
      <c r="F433" s="120">
        <v>16.72</v>
      </c>
      <c r="G433" s="120">
        <v>17.989999999999998</v>
      </c>
      <c r="H433" s="121" t="s">
        <v>76</v>
      </c>
      <c r="I433" s="122">
        <v>545928</v>
      </c>
      <c r="J433" s="121" t="s">
        <v>76</v>
      </c>
      <c r="K433" s="120">
        <v>17.166399999999999</v>
      </c>
      <c r="L433" s="120">
        <v>-0.43</v>
      </c>
      <c r="M433" s="120">
        <v>1.27</v>
      </c>
      <c r="N433" s="119">
        <v>-0.18542040000000001</v>
      </c>
      <c r="O433" s="118" t="s">
        <v>76</v>
      </c>
    </row>
    <row r="434" spans="1:15" x14ac:dyDescent="0.15">
      <c r="A434" s="125">
        <v>40564</v>
      </c>
      <c r="B434" s="120">
        <v>17.579999999999998</v>
      </c>
      <c r="C434" s="124">
        <v>-0.44</v>
      </c>
      <c r="D434" s="119">
        <v>-2.4417299999999999E-2</v>
      </c>
      <c r="E434" s="120">
        <v>17.96</v>
      </c>
      <c r="F434" s="120">
        <v>17.239999999999998</v>
      </c>
      <c r="G434" s="120">
        <v>18.07</v>
      </c>
      <c r="H434" s="121" t="s">
        <v>76</v>
      </c>
      <c r="I434" s="122">
        <v>670196</v>
      </c>
      <c r="J434" s="121" t="s">
        <v>76</v>
      </c>
      <c r="K434" s="120">
        <v>17.725899999999999</v>
      </c>
      <c r="L434" s="120">
        <v>-0.38</v>
      </c>
      <c r="M434" s="120">
        <v>0.83</v>
      </c>
      <c r="N434" s="119">
        <v>0.14082320000000001</v>
      </c>
      <c r="O434" s="118" t="s">
        <v>76</v>
      </c>
    </row>
    <row r="435" spans="1:15" x14ac:dyDescent="0.15">
      <c r="A435" s="125">
        <v>40557</v>
      </c>
      <c r="B435" s="120">
        <v>18.02</v>
      </c>
      <c r="C435" s="124">
        <v>1.1499999999999999</v>
      </c>
      <c r="D435" s="119">
        <v>6.8168300000000001E-2</v>
      </c>
      <c r="E435" s="120">
        <v>16.77</v>
      </c>
      <c r="F435" s="120">
        <v>16.5</v>
      </c>
      <c r="G435" s="120">
        <v>18.149999999999999</v>
      </c>
      <c r="H435" s="121" t="s">
        <v>76</v>
      </c>
      <c r="I435" s="122">
        <v>587467</v>
      </c>
      <c r="J435" s="121" t="s">
        <v>76</v>
      </c>
      <c r="K435" s="120">
        <v>18.0121</v>
      </c>
      <c r="L435" s="120">
        <v>1.25</v>
      </c>
      <c r="M435" s="120">
        <v>1.65</v>
      </c>
      <c r="N435" s="119">
        <v>-0.44030770000000002</v>
      </c>
      <c r="O435" s="118" t="s">
        <v>76</v>
      </c>
    </row>
    <row r="436" spans="1:15" x14ac:dyDescent="0.15">
      <c r="A436" s="125">
        <v>40550</v>
      </c>
      <c r="B436" s="120">
        <v>16.87</v>
      </c>
      <c r="C436" s="124">
        <v>1.71</v>
      </c>
      <c r="D436" s="119">
        <v>0.1127968</v>
      </c>
      <c r="E436" s="120">
        <v>15.3</v>
      </c>
      <c r="F436" s="120">
        <v>15.03</v>
      </c>
      <c r="G436" s="120">
        <v>17.37</v>
      </c>
      <c r="H436" s="121" t="s">
        <v>76</v>
      </c>
      <c r="I436" s="122">
        <v>1049625</v>
      </c>
      <c r="J436" s="121" t="s">
        <v>76</v>
      </c>
      <c r="K436" s="120">
        <v>16.716999999999999</v>
      </c>
      <c r="L436" s="120">
        <v>1.57</v>
      </c>
      <c r="M436" s="120">
        <v>2.34</v>
      </c>
      <c r="N436" s="119">
        <v>0.61243369999999997</v>
      </c>
      <c r="O436" s="118" t="s">
        <v>76</v>
      </c>
    </row>
    <row r="437" spans="1:15" x14ac:dyDescent="0.15">
      <c r="A437" s="125">
        <v>40543</v>
      </c>
      <c r="B437" s="120">
        <v>15.16</v>
      </c>
      <c r="C437" s="124">
        <v>0.3</v>
      </c>
      <c r="D437" s="119">
        <v>2.0188399999999999E-2</v>
      </c>
      <c r="E437" s="120">
        <v>14.75</v>
      </c>
      <c r="F437" s="120">
        <v>14.75</v>
      </c>
      <c r="G437" s="120">
        <v>15.75</v>
      </c>
      <c r="H437" s="121" t="s">
        <v>76</v>
      </c>
      <c r="I437" s="122">
        <v>650957</v>
      </c>
      <c r="J437" s="121" t="s">
        <v>76</v>
      </c>
      <c r="K437" s="120">
        <v>15.2003</v>
      </c>
      <c r="L437" s="120">
        <v>0.41</v>
      </c>
      <c r="M437" s="120">
        <v>1</v>
      </c>
      <c r="N437" s="119">
        <v>0.400034</v>
      </c>
      <c r="O437" s="118" t="s">
        <v>76</v>
      </c>
    </row>
    <row r="438" spans="1:15" x14ac:dyDescent="0.15">
      <c r="A438" s="125">
        <v>40536</v>
      </c>
      <c r="B438" s="120">
        <v>14.86</v>
      </c>
      <c r="C438" s="124">
        <v>0.13</v>
      </c>
      <c r="D438" s="119">
        <v>8.8255E-3</v>
      </c>
      <c r="E438" s="120">
        <v>14.75</v>
      </c>
      <c r="F438" s="120">
        <v>14.5</v>
      </c>
      <c r="G438" s="120">
        <v>15.24</v>
      </c>
      <c r="H438" s="121" t="s">
        <v>76</v>
      </c>
      <c r="I438" s="122">
        <v>464958</v>
      </c>
      <c r="J438" s="121" t="s">
        <v>76</v>
      </c>
      <c r="K438" s="120">
        <v>14.997400000000001</v>
      </c>
      <c r="L438" s="120">
        <v>0.11</v>
      </c>
      <c r="M438" s="120">
        <v>0.74</v>
      </c>
      <c r="N438" s="119">
        <v>-0.1737165</v>
      </c>
      <c r="O438" s="118" t="s">
        <v>76</v>
      </c>
    </row>
    <row r="439" spans="1:15" x14ac:dyDescent="0.15">
      <c r="A439" s="125">
        <v>40529</v>
      </c>
      <c r="B439" s="120">
        <v>14.73</v>
      </c>
      <c r="C439" s="124">
        <v>-0.06</v>
      </c>
      <c r="D439" s="119">
        <v>-4.0568000000000002E-3</v>
      </c>
      <c r="E439" s="120">
        <v>14.77</v>
      </c>
      <c r="F439" s="120">
        <v>14.4626</v>
      </c>
      <c r="G439" s="120">
        <v>15.21</v>
      </c>
      <c r="H439" s="121" t="s">
        <v>76</v>
      </c>
      <c r="I439" s="122">
        <v>562710</v>
      </c>
      <c r="J439" s="121" t="s">
        <v>76</v>
      </c>
      <c r="K439" s="120">
        <v>14.643700000000001</v>
      </c>
      <c r="L439" s="120">
        <v>-0.04</v>
      </c>
      <c r="M439" s="120">
        <v>0.74739999999999995</v>
      </c>
      <c r="N439" s="119">
        <v>-0.3988873</v>
      </c>
      <c r="O439" s="118" t="s">
        <v>76</v>
      </c>
    </row>
    <row r="440" spans="1:15" x14ac:dyDescent="0.15">
      <c r="A440" s="125">
        <v>40522</v>
      </c>
      <c r="B440" s="120">
        <v>14.79</v>
      </c>
      <c r="C440" s="124">
        <v>-0.21</v>
      </c>
      <c r="D440" s="119">
        <v>-1.4E-2</v>
      </c>
      <c r="E440" s="120">
        <v>14.87</v>
      </c>
      <c r="F440" s="120">
        <v>14.42</v>
      </c>
      <c r="G440" s="120">
        <v>15.1</v>
      </c>
      <c r="H440" s="121" t="s">
        <v>76</v>
      </c>
      <c r="I440" s="122">
        <v>936114</v>
      </c>
      <c r="J440" s="121" t="s">
        <v>76</v>
      </c>
      <c r="K440" s="120">
        <v>14.7517</v>
      </c>
      <c r="L440" s="120">
        <v>-0.08</v>
      </c>
      <c r="M440" s="120">
        <v>0.68</v>
      </c>
      <c r="N440" s="119">
        <v>-7.8975199999999995E-2</v>
      </c>
      <c r="O440" s="118" t="s">
        <v>76</v>
      </c>
    </row>
    <row r="441" spans="1:15" x14ac:dyDescent="0.15">
      <c r="A441" s="125">
        <v>40515</v>
      </c>
      <c r="B441" s="120">
        <v>15</v>
      </c>
      <c r="C441" s="124">
        <v>0.39</v>
      </c>
      <c r="D441" s="119">
        <v>2.6693999999999999E-2</v>
      </c>
      <c r="E441" s="120">
        <v>14.68</v>
      </c>
      <c r="F441" s="120">
        <v>14.26</v>
      </c>
      <c r="G441" s="120">
        <v>15.39</v>
      </c>
      <c r="H441" s="121" t="s">
        <v>76</v>
      </c>
      <c r="I441" s="122">
        <v>1016383</v>
      </c>
      <c r="J441" s="121" t="s">
        <v>76</v>
      </c>
      <c r="K441" s="120">
        <v>15.066700000000001</v>
      </c>
      <c r="L441" s="120">
        <v>0.32</v>
      </c>
      <c r="M441" s="120">
        <v>1.1299999999999999</v>
      </c>
      <c r="N441" s="119">
        <v>1.5047512999999999</v>
      </c>
      <c r="O441" s="118" t="s">
        <v>76</v>
      </c>
    </row>
    <row r="442" spans="1:15" x14ac:dyDescent="0.15">
      <c r="A442" s="125">
        <v>40508</v>
      </c>
      <c r="B442" s="120">
        <v>14.61</v>
      </c>
      <c r="C442" s="124">
        <v>-0.17</v>
      </c>
      <c r="D442" s="119">
        <v>-1.1502E-2</v>
      </c>
      <c r="E442" s="120">
        <v>14.71</v>
      </c>
      <c r="F442" s="120">
        <v>14.49</v>
      </c>
      <c r="G442" s="120">
        <v>15.14</v>
      </c>
      <c r="H442" s="121" t="s">
        <v>76</v>
      </c>
      <c r="I442" s="122">
        <v>405782</v>
      </c>
      <c r="J442" s="121" t="s">
        <v>76</v>
      </c>
      <c r="K442" s="120">
        <v>14.677099999999999</v>
      </c>
      <c r="L442" s="120">
        <v>-0.1</v>
      </c>
      <c r="M442" s="120">
        <v>0.65</v>
      </c>
      <c r="N442" s="119">
        <v>-0.24607789999999999</v>
      </c>
      <c r="O442" s="118" t="s">
        <v>76</v>
      </c>
    </row>
    <row r="443" spans="1:15" x14ac:dyDescent="0.15">
      <c r="A443" s="125">
        <v>40501</v>
      </c>
      <c r="B443" s="120">
        <v>14.78</v>
      </c>
      <c r="C443" s="124">
        <v>-0.39</v>
      </c>
      <c r="D443" s="119">
        <v>-2.5708600000000002E-2</v>
      </c>
      <c r="E443" s="120">
        <v>15.12</v>
      </c>
      <c r="F443" s="120">
        <v>14.1501</v>
      </c>
      <c r="G443" s="120">
        <v>15.4</v>
      </c>
      <c r="H443" s="121" t="s">
        <v>76</v>
      </c>
      <c r="I443" s="122">
        <v>538228</v>
      </c>
      <c r="J443" s="121" t="s">
        <v>76</v>
      </c>
      <c r="K443" s="120">
        <v>14.7293</v>
      </c>
      <c r="L443" s="120">
        <v>-0.34</v>
      </c>
      <c r="M443" s="120">
        <v>1.2499</v>
      </c>
      <c r="N443" s="119">
        <v>-0.26094990000000001</v>
      </c>
      <c r="O443" s="118" t="s">
        <v>76</v>
      </c>
    </row>
    <row r="444" spans="1:15" x14ac:dyDescent="0.15">
      <c r="A444" s="125">
        <v>40494</v>
      </c>
      <c r="B444" s="120">
        <v>15.17</v>
      </c>
      <c r="C444" s="124">
        <v>0.61</v>
      </c>
      <c r="D444" s="119">
        <v>4.1895599999999998E-2</v>
      </c>
      <c r="E444" s="120">
        <v>14.53</v>
      </c>
      <c r="F444" s="120">
        <v>14.53</v>
      </c>
      <c r="G444" s="120">
        <v>15.8</v>
      </c>
      <c r="H444" s="121" t="s">
        <v>76</v>
      </c>
      <c r="I444" s="122">
        <v>728270</v>
      </c>
      <c r="J444" s="121" t="s">
        <v>76</v>
      </c>
      <c r="K444" s="120">
        <v>15.231199999999999</v>
      </c>
      <c r="L444" s="120">
        <v>0.64</v>
      </c>
      <c r="M444" s="120">
        <v>1.27</v>
      </c>
      <c r="N444" s="119">
        <v>0.2036068</v>
      </c>
      <c r="O444" s="118" t="s">
        <v>76</v>
      </c>
    </row>
    <row r="445" spans="1:15" x14ac:dyDescent="0.15">
      <c r="A445" s="125">
        <v>40487</v>
      </c>
      <c r="B445" s="120">
        <v>14.56</v>
      </c>
      <c r="C445" s="124">
        <v>0.59</v>
      </c>
      <c r="D445" s="119">
        <v>4.2233399999999997E-2</v>
      </c>
      <c r="E445" s="120">
        <v>14.02</v>
      </c>
      <c r="F445" s="120">
        <v>13.85</v>
      </c>
      <c r="G445" s="120">
        <v>14.9</v>
      </c>
      <c r="H445" s="121" t="s">
        <v>76</v>
      </c>
      <c r="I445" s="122">
        <v>605073</v>
      </c>
      <c r="J445" s="121" t="s">
        <v>76</v>
      </c>
      <c r="K445" s="120">
        <v>14.6188</v>
      </c>
      <c r="L445" s="120">
        <v>0.54</v>
      </c>
      <c r="M445" s="120">
        <v>1.05</v>
      </c>
      <c r="N445" s="119">
        <v>4.0064299999999997E-2</v>
      </c>
      <c r="O445" s="118" t="s">
        <v>76</v>
      </c>
    </row>
    <row r="446" spans="1:15" x14ac:dyDescent="0.15">
      <c r="A446" s="125">
        <v>40480</v>
      </c>
      <c r="B446" s="120">
        <v>13.97</v>
      </c>
      <c r="C446" s="124">
        <v>0.33</v>
      </c>
      <c r="D446" s="119">
        <v>2.41935E-2</v>
      </c>
      <c r="E446" s="120">
        <v>13.65</v>
      </c>
      <c r="F446" s="120">
        <v>13.65</v>
      </c>
      <c r="G446" s="120">
        <v>14.65</v>
      </c>
      <c r="H446" s="121" t="s">
        <v>76</v>
      </c>
      <c r="I446" s="122">
        <v>581765</v>
      </c>
      <c r="J446" s="121" t="s">
        <v>76</v>
      </c>
      <c r="K446" s="120">
        <v>13.938000000000001</v>
      </c>
      <c r="L446" s="120">
        <v>0.32</v>
      </c>
      <c r="M446" s="120">
        <v>1</v>
      </c>
      <c r="N446" s="119">
        <v>-6.3310099999999994E-2</v>
      </c>
      <c r="O446" s="118" t="s">
        <v>76</v>
      </c>
    </row>
    <row r="447" spans="1:15" x14ac:dyDescent="0.15">
      <c r="A447" s="125">
        <v>40473</v>
      </c>
      <c r="B447" s="120">
        <v>13.64</v>
      </c>
      <c r="C447" s="124">
        <v>-0.27</v>
      </c>
      <c r="D447" s="119">
        <v>-1.9410500000000001E-2</v>
      </c>
      <c r="E447" s="120">
        <v>13.86</v>
      </c>
      <c r="F447" s="120">
        <v>13.4</v>
      </c>
      <c r="G447" s="120">
        <v>14.29</v>
      </c>
      <c r="H447" s="121" t="s">
        <v>76</v>
      </c>
      <c r="I447" s="122">
        <v>621086</v>
      </c>
      <c r="J447" s="121" t="s">
        <v>76</v>
      </c>
      <c r="K447" s="120">
        <v>13.5809</v>
      </c>
      <c r="L447" s="120">
        <v>-0.22</v>
      </c>
      <c r="M447" s="120">
        <v>0.89</v>
      </c>
      <c r="N447" s="119">
        <v>0.1629583</v>
      </c>
      <c r="O447" s="118" t="s">
        <v>76</v>
      </c>
    </row>
    <row r="448" spans="1:15" x14ac:dyDescent="0.15">
      <c r="A448" s="125">
        <v>40466</v>
      </c>
      <c r="B448" s="120">
        <v>13.91</v>
      </c>
      <c r="C448" s="124">
        <v>0.24</v>
      </c>
      <c r="D448" s="119">
        <v>1.7556700000000001E-2</v>
      </c>
      <c r="E448" s="120">
        <v>13.64</v>
      </c>
      <c r="F448" s="120">
        <v>13.29</v>
      </c>
      <c r="G448" s="120">
        <v>14.23</v>
      </c>
      <c r="H448" s="121" t="s">
        <v>76</v>
      </c>
      <c r="I448" s="122">
        <v>534057</v>
      </c>
      <c r="J448" s="121" t="s">
        <v>76</v>
      </c>
      <c r="K448" s="120">
        <v>13.860200000000001</v>
      </c>
      <c r="L448" s="120">
        <v>0.27</v>
      </c>
      <c r="M448" s="120">
        <v>0.94</v>
      </c>
      <c r="N448" s="119">
        <v>-0.5999468</v>
      </c>
      <c r="O448" s="118" t="s">
        <v>76</v>
      </c>
    </row>
    <row r="449" spans="1:15" x14ac:dyDescent="0.15">
      <c r="A449" s="125">
        <v>40459</v>
      </c>
      <c r="B449" s="120">
        <v>13.67</v>
      </c>
      <c r="C449" s="124">
        <v>0.12</v>
      </c>
      <c r="D449" s="119">
        <v>8.8561000000000004E-3</v>
      </c>
      <c r="E449" s="120">
        <v>13.38</v>
      </c>
      <c r="F449" s="120">
        <v>13.35</v>
      </c>
      <c r="G449" s="120">
        <v>14</v>
      </c>
      <c r="H449" s="121" t="s">
        <v>76</v>
      </c>
      <c r="I449" s="122">
        <v>1334965</v>
      </c>
      <c r="J449" s="121" t="s">
        <v>76</v>
      </c>
      <c r="K449" s="120">
        <v>13.686299999999999</v>
      </c>
      <c r="L449" s="120">
        <v>0.28999999999999998</v>
      </c>
      <c r="M449" s="120">
        <v>0.65</v>
      </c>
      <c r="N449" s="119">
        <v>1.8809479</v>
      </c>
      <c r="O449" s="118" t="s">
        <v>76</v>
      </c>
    </row>
    <row r="450" spans="1:15" x14ac:dyDescent="0.15">
      <c r="A450" s="125">
        <v>40452</v>
      </c>
      <c r="B450" s="120">
        <v>13.55</v>
      </c>
      <c r="C450" s="124">
        <v>0.93</v>
      </c>
      <c r="D450" s="119">
        <v>7.3692599999999997E-2</v>
      </c>
      <c r="E450" s="120">
        <v>12.57</v>
      </c>
      <c r="F450" s="120">
        <v>12.42</v>
      </c>
      <c r="G450" s="120">
        <v>13.58</v>
      </c>
      <c r="H450" s="121" t="s">
        <v>76</v>
      </c>
      <c r="I450" s="122">
        <v>463377</v>
      </c>
      <c r="J450" s="121" t="s">
        <v>76</v>
      </c>
      <c r="K450" s="120">
        <v>13.365500000000001</v>
      </c>
      <c r="L450" s="120">
        <v>0.98</v>
      </c>
      <c r="M450" s="120">
        <v>1.1599999999999999</v>
      </c>
      <c r="N450" s="119">
        <v>5.7064700000000003E-2</v>
      </c>
      <c r="O450" s="118" t="s">
        <v>76</v>
      </c>
    </row>
    <row r="451" spans="1:15" x14ac:dyDescent="0.15">
      <c r="A451" s="125">
        <v>40445</v>
      </c>
      <c r="B451" s="120">
        <v>12.62</v>
      </c>
      <c r="C451" s="124">
        <v>0.28000000000000003</v>
      </c>
      <c r="D451" s="119">
        <v>2.2690399999999999E-2</v>
      </c>
      <c r="E451" s="120">
        <v>12.3</v>
      </c>
      <c r="F451" s="120">
        <v>12.3</v>
      </c>
      <c r="G451" s="120">
        <v>12.76</v>
      </c>
      <c r="H451" s="121" t="s">
        <v>76</v>
      </c>
      <c r="I451" s="122">
        <v>438362</v>
      </c>
      <c r="J451" s="121" t="s">
        <v>76</v>
      </c>
      <c r="K451" s="120">
        <v>12.5922</v>
      </c>
      <c r="L451" s="120">
        <v>0.32</v>
      </c>
      <c r="M451" s="120">
        <v>0.46</v>
      </c>
      <c r="N451" s="119">
        <v>-0.351165</v>
      </c>
      <c r="O451" s="118" t="s">
        <v>76</v>
      </c>
    </row>
    <row r="452" spans="1:15" x14ac:dyDescent="0.15">
      <c r="A452" s="125">
        <v>40438</v>
      </c>
      <c r="B452" s="120">
        <v>12.34</v>
      </c>
      <c r="C452" s="124">
        <v>0.28000000000000003</v>
      </c>
      <c r="D452" s="119">
        <v>2.32172E-2</v>
      </c>
      <c r="E452" s="120">
        <v>12.11</v>
      </c>
      <c r="F452" s="120">
        <v>11.79</v>
      </c>
      <c r="G452" s="120">
        <v>12.34</v>
      </c>
      <c r="H452" s="121" t="s">
        <v>76</v>
      </c>
      <c r="I452" s="122">
        <v>675614</v>
      </c>
      <c r="J452" s="121" t="s">
        <v>76</v>
      </c>
      <c r="K452" s="120">
        <v>12.2218</v>
      </c>
      <c r="L452" s="120">
        <v>0.23</v>
      </c>
      <c r="M452" s="120">
        <v>0.55000000000000004</v>
      </c>
      <c r="N452" s="119">
        <v>1.3801629</v>
      </c>
      <c r="O452" s="118" t="s">
        <v>76</v>
      </c>
    </row>
    <row r="453" spans="1:15" x14ac:dyDescent="0.15">
      <c r="A453" s="125">
        <v>40431</v>
      </c>
      <c r="B453" s="120">
        <v>12.06</v>
      </c>
      <c r="C453" s="124">
        <v>7.0000000000000007E-2</v>
      </c>
      <c r="D453" s="119">
        <v>5.8382E-3</v>
      </c>
      <c r="E453" s="120">
        <v>11.88</v>
      </c>
      <c r="F453" s="120">
        <v>11.42</v>
      </c>
      <c r="G453" s="120">
        <v>12.219900000000001</v>
      </c>
      <c r="H453" s="121" t="s">
        <v>76</v>
      </c>
      <c r="I453" s="122">
        <v>283852</v>
      </c>
      <c r="J453" s="121" t="s">
        <v>76</v>
      </c>
      <c r="K453" s="120">
        <v>12.015499999999999</v>
      </c>
      <c r="L453" s="120">
        <v>0.18</v>
      </c>
      <c r="M453" s="120">
        <v>0.79990000000000006</v>
      </c>
      <c r="N453" s="119">
        <v>-0.2494738</v>
      </c>
      <c r="O453" s="118" t="s">
        <v>76</v>
      </c>
    </row>
    <row r="454" spans="1:15" x14ac:dyDescent="0.15">
      <c r="A454" s="125">
        <v>40424</v>
      </c>
      <c r="B454" s="120">
        <v>11.99</v>
      </c>
      <c r="C454" s="124">
        <v>0.55000000000000004</v>
      </c>
      <c r="D454" s="119">
        <v>4.8076899999999999E-2</v>
      </c>
      <c r="E454" s="120">
        <v>11.35</v>
      </c>
      <c r="F454" s="120">
        <v>10.99</v>
      </c>
      <c r="G454" s="120">
        <v>12.34</v>
      </c>
      <c r="H454" s="121" t="s">
        <v>76</v>
      </c>
      <c r="I454" s="122">
        <v>378204</v>
      </c>
      <c r="J454" s="121" t="s">
        <v>76</v>
      </c>
      <c r="K454" s="120">
        <v>12.139799999999999</v>
      </c>
      <c r="L454" s="120">
        <v>0.64</v>
      </c>
      <c r="M454" s="120">
        <v>1.35</v>
      </c>
      <c r="N454" s="119">
        <v>-0.27829860000000001</v>
      </c>
      <c r="O454" s="118" t="s">
        <v>76</v>
      </c>
    </row>
    <row r="455" spans="1:15" x14ac:dyDescent="0.15">
      <c r="A455" s="125">
        <v>40417</v>
      </c>
      <c r="B455" s="120">
        <v>11.44</v>
      </c>
      <c r="C455" s="124">
        <v>-0.56000000000000005</v>
      </c>
      <c r="D455" s="119">
        <v>-4.6666699999999998E-2</v>
      </c>
      <c r="E455" s="120">
        <v>12</v>
      </c>
      <c r="F455" s="120">
        <v>11.05</v>
      </c>
      <c r="G455" s="120">
        <v>12.100099999999999</v>
      </c>
      <c r="H455" s="121" t="s">
        <v>76</v>
      </c>
      <c r="I455" s="122">
        <v>524045</v>
      </c>
      <c r="J455" s="121" t="s">
        <v>76</v>
      </c>
      <c r="K455" s="120">
        <v>11.367599999999999</v>
      </c>
      <c r="L455" s="120">
        <v>-0.56000000000000005</v>
      </c>
      <c r="M455" s="120">
        <v>1.0501</v>
      </c>
      <c r="N455" s="119">
        <v>0.1596148</v>
      </c>
      <c r="O455" s="118" t="s">
        <v>76</v>
      </c>
    </row>
    <row r="456" spans="1:15" x14ac:dyDescent="0.15">
      <c r="A456" s="125">
        <v>40410</v>
      </c>
      <c r="B456" s="120">
        <v>12</v>
      </c>
      <c r="C456" s="124">
        <v>-0.46</v>
      </c>
      <c r="D456" s="119">
        <v>-3.6918100000000002E-2</v>
      </c>
      <c r="E456" s="120">
        <v>12.39</v>
      </c>
      <c r="F456" s="120">
        <v>11.7</v>
      </c>
      <c r="G456" s="120">
        <v>12.78</v>
      </c>
      <c r="H456" s="121" t="s">
        <v>76</v>
      </c>
      <c r="I456" s="122">
        <v>451913</v>
      </c>
      <c r="J456" s="121" t="s">
        <v>76</v>
      </c>
      <c r="K456" s="120">
        <v>11.8668</v>
      </c>
      <c r="L456" s="120">
        <v>-0.39</v>
      </c>
      <c r="M456" s="120">
        <v>1.08</v>
      </c>
      <c r="N456" s="119">
        <v>-0.1042448</v>
      </c>
      <c r="O456" s="118" t="s">
        <v>76</v>
      </c>
    </row>
    <row r="457" spans="1:15" x14ac:dyDescent="0.15">
      <c r="A457" s="125">
        <v>40403</v>
      </c>
      <c r="B457" s="120">
        <v>12.46</v>
      </c>
      <c r="C457" s="124">
        <v>-0.56000000000000005</v>
      </c>
      <c r="D457" s="119">
        <v>-4.3010800000000002E-2</v>
      </c>
      <c r="E457" s="120">
        <v>13.01</v>
      </c>
      <c r="F457" s="120">
        <v>12.23</v>
      </c>
      <c r="G457" s="120">
        <v>13.04</v>
      </c>
      <c r="H457" s="121" t="s">
        <v>76</v>
      </c>
      <c r="I457" s="122">
        <v>504505</v>
      </c>
      <c r="J457" s="121" t="s">
        <v>76</v>
      </c>
      <c r="K457" s="120">
        <v>12.5611</v>
      </c>
      <c r="L457" s="120">
        <v>-0.55000000000000004</v>
      </c>
      <c r="M457" s="120">
        <v>0.81</v>
      </c>
      <c r="N457" s="119">
        <v>-0.16601650000000001</v>
      </c>
      <c r="O457" s="118" t="s">
        <v>76</v>
      </c>
    </row>
    <row r="458" spans="1:15" x14ac:dyDescent="0.15">
      <c r="A458" s="125">
        <v>40396</v>
      </c>
      <c r="B458" s="120">
        <v>13.02</v>
      </c>
      <c r="C458" s="124">
        <v>-0.48</v>
      </c>
      <c r="D458" s="119">
        <v>-3.55556E-2</v>
      </c>
      <c r="E458" s="120">
        <v>13.52</v>
      </c>
      <c r="F458" s="120">
        <v>12.61</v>
      </c>
      <c r="G458" s="120">
        <v>13.95</v>
      </c>
      <c r="H458" s="121" t="s">
        <v>76</v>
      </c>
      <c r="I458" s="122">
        <v>604934</v>
      </c>
      <c r="J458" s="121" t="s">
        <v>76</v>
      </c>
      <c r="K458" s="120">
        <v>12.9763</v>
      </c>
      <c r="L458" s="120">
        <v>-0.5</v>
      </c>
      <c r="M458" s="120">
        <v>1.34</v>
      </c>
      <c r="N458" s="119">
        <v>0.36046919999999999</v>
      </c>
      <c r="O458" s="118" t="s">
        <v>76</v>
      </c>
    </row>
    <row r="459" spans="1:15" x14ac:dyDescent="0.15">
      <c r="A459" s="125">
        <v>40389</v>
      </c>
      <c r="B459" s="120">
        <v>13.5</v>
      </c>
      <c r="C459" s="124">
        <v>-0.47</v>
      </c>
      <c r="D459" s="119">
        <v>-3.36435E-2</v>
      </c>
      <c r="E459" s="120">
        <v>13.93</v>
      </c>
      <c r="F459" s="120">
        <v>13.3</v>
      </c>
      <c r="G459" s="120">
        <v>14.09</v>
      </c>
      <c r="H459" s="121" t="s">
        <v>76</v>
      </c>
      <c r="I459" s="122">
        <v>444651</v>
      </c>
      <c r="J459" s="121" t="s">
        <v>76</v>
      </c>
      <c r="K459" s="120">
        <v>13.632099999999999</v>
      </c>
      <c r="L459" s="120">
        <v>-0.43</v>
      </c>
      <c r="M459" s="120">
        <v>0.79</v>
      </c>
      <c r="N459" s="119">
        <v>-0.29286570000000001</v>
      </c>
      <c r="O459" s="118" t="s">
        <v>76</v>
      </c>
    </row>
    <row r="460" spans="1:15" x14ac:dyDescent="0.15">
      <c r="A460" s="125">
        <v>40382</v>
      </c>
      <c r="B460" s="120">
        <v>13.97</v>
      </c>
      <c r="C460" s="124">
        <v>0.97</v>
      </c>
      <c r="D460" s="119">
        <v>7.4615399999999998E-2</v>
      </c>
      <c r="E460" s="120">
        <v>13</v>
      </c>
      <c r="F460" s="120">
        <v>12.801</v>
      </c>
      <c r="G460" s="120">
        <v>14</v>
      </c>
      <c r="H460" s="121" t="s">
        <v>76</v>
      </c>
      <c r="I460" s="122">
        <v>628807</v>
      </c>
      <c r="J460" s="121" t="s">
        <v>76</v>
      </c>
      <c r="K460" s="120">
        <v>13.768800000000001</v>
      </c>
      <c r="L460" s="120">
        <v>0.97</v>
      </c>
      <c r="M460" s="120">
        <v>1.1990000000000001</v>
      </c>
      <c r="N460" s="119">
        <v>-0.5100093</v>
      </c>
      <c r="O460" s="118" t="s">
        <v>76</v>
      </c>
    </row>
    <row r="461" spans="1:15" x14ac:dyDescent="0.15">
      <c r="A461" s="125">
        <v>40375</v>
      </c>
      <c r="B461" s="120">
        <v>13</v>
      </c>
      <c r="C461" s="124">
        <v>0.25</v>
      </c>
      <c r="D461" s="119">
        <v>1.9607800000000002E-2</v>
      </c>
      <c r="E461" s="120">
        <v>12.63</v>
      </c>
      <c r="F461" s="120">
        <v>12.23</v>
      </c>
      <c r="G461" s="120">
        <v>13.09</v>
      </c>
      <c r="H461" s="121" t="s">
        <v>76</v>
      </c>
      <c r="I461" s="122">
        <v>1283304</v>
      </c>
      <c r="J461" s="121" t="s">
        <v>76</v>
      </c>
      <c r="K461" s="120">
        <v>12.930899999999999</v>
      </c>
      <c r="L461" s="120">
        <v>0.37</v>
      </c>
      <c r="M461" s="120">
        <v>0.86</v>
      </c>
      <c r="N461" s="119">
        <v>0.40115210000000001</v>
      </c>
      <c r="O461" s="118" t="s">
        <v>76</v>
      </c>
    </row>
    <row r="462" spans="1:15" x14ac:dyDescent="0.15">
      <c r="A462" s="125">
        <v>40368</v>
      </c>
      <c r="B462" s="120">
        <v>12.75</v>
      </c>
      <c r="C462" s="124">
        <v>0.95</v>
      </c>
      <c r="D462" s="119">
        <v>8.0508499999999997E-2</v>
      </c>
      <c r="E462" s="120">
        <v>11.83</v>
      </c>
      <c r="F462" s="120">
        <v>11.55</v>
      </c>
      <c r="G462" s="120">
        <v>13</v>
      </c>
      <c r="H462" s="121" t="s">
        <v>76</v>
      </c>
      <c r="I462" s="122">
        <v>915892</v>
      </c>
      <c r="J462" s="121" t="s">
        <v>76</v>
      </c>
      <c r="K462" s="120">
        <v>12.536</v>
      </c>
      <c r="L462" s="120">
        <v>0.92</v>
      </c>
      <c r="M462" s="120">
        <v>1.45</v>
      </c>
      <c r="N462" s="119">
        <v>0.29063040000000001</v>
      </c>
      <c r="O462" s="118" t="s">
        <v>76</v>
      </c>
    </row>
    <row r="463" spans="1:15" x14ac:dyDescent="0.15">
      <c r="A463" s="125">
        <v>40361</v>
      </c>
      <c r="B463" s="120">
        <v>11.8</v>
      </c>
      <c r="C463" s="124">
        <v>-0.54</v>
      </c>
      <c r="D463" s="119">
        <v>-4.3760100000000003E-2</v>
      </c>
      <c r="E463" s="120">
        <v>12.39</v>
      </c>
      <c r="F463" s="120">
        <v>11.73</v>
      </c>
      <c r="G463" s="120">
        <v>12.81</v>
      </c>
      <c r="H463" s="121" t="s">
        <v>76</v>
      </c>
      <c r="I463" s="122">
        <v>709647</v>
      </c>
      <c r="J463" s="121" t="s">
        <v>76</v>
      </c>
      <c r="K463" s="120">
        <v>11.8864</v>
      </c>
      <c r="L463" s="120">
        <v>-0.59</v>
      </c>
      <c r="M463" s="120">
        <v>1.08</v>
      </c>
      <c r="N463" s="119">
        <v>9.8536700000000005E-2</v>
      </c>
      <c r="O463" s="118" t="s">
        <v>76</v>
      </c>
    </row>
    <row r="464" spans="1:15" x14ac:dyDescent="0.15">
      <c r="A464" s="125">
        <v>40354</v>
      </c>
      <c r="B464" s="120">
        <v>12.34</v>
      </c>
      <c r="C464" s="124">
        <v>-0.26</v>
      </c>
      <c r="D464" s="119">
        <v>-2.0634900000000001E-2</v>
      </c>
      <c r="E464" s="120">
        <v>12.6</v>
      </c>
      <c r="F464" s="120">
        <v>11.82</v>
      </c>
      <c r="G464" s="120">
        <v>12.87</v>
      </c>
      <c r="H464" s="121" t="s">
        <v>76</v>
      </c>
      <c r="I464" s="122">
        <v>645993</v>
      </c>
      <c r="J464" s="121" t="s">
        <v>76</v>
      </c>
      <c r="K464" s="120">
        <v>12.4628</v>
      </c>
      <c r="L464" s="120">
        <v>-0.26</v>
      </c>
      <c r="M464" s="120">
        <v>1.05</v>
      </c>
      <c r="N464" s="119">
        <v>-7.7848399999999998E-2</v>
      </c>
      <c r="O464" s="118" t="s">
        <v>76</v>
      </c>
    </row>
    <row r="465" spans="1:15" x14ac:dyDescent="0.15">
      <c r="A465" s="125">
        <v>40347</v>
      </c>
      <c r="B465" s="120">
        <v>12.6</v>
      </c>
      <c r="C465" s="124">
        <v>-0.59</v>
      </c>
      <c r="D465" s="119">
        <v>-4.4730899999999997E-2</v>
      </c>
      <c r="E465" s="120">
        <v>13.2</v>
      </c>
      <c r="F465" s="120">
        <v>12.41</v>
      </c>
      <c r="G465" s="120">
        <v>13.4</v>
      </c>
      <c r="H465" s="121" t="s">
        <v>76</v>
      </c>
      <c r="I465" s="122">
        <v>700528</v>
      </c>
      <c r="J465" s="121" t="s">
        <v>76</v>
      </c>
      <c r="K465" s="120">
        <v>12.8294</v>
      </c>
      <c r="L465" s="120">
        <v>-0.6</v>
      </c>
      <c r="M465" s="120">
        <v>0.99</v>
      </c>
      <c r="N465" s="119">
        <v>-0.39074609999999999</v>
      </c>
      <c r="O465" s="118" t="s">
        <v>76</v>
      </c>
    </row>
    <row r="466" spans="1:15" x14ac:dyDescent="0.15">
      <c r="A466" s="125">
        <v>40340</v>
      </c>
      <c r="B466" s="120">
        <v>13.19</v>
      </c>
      <c r="C466" s="124">
        <v>0.28000000000000003</v>
      </c>
      <c r="D466" s="119">
        <v>2.1688599999999999E-2</v>
      </c>
      <c r="E466" s="120">
        <v>12.85</v>
      </c>
      <c r="F466" s="120">
        <v>11.35</v>
      </c>
      <c r="G466" s="120">
        <v>13.4</v>
      </c>
      <c r="H466" s="121" t="s">
        <v>76</v>
      </c>
      <c r="I466" s="122">
        <v>1149813</v>
      </c>
      <c r="J466" s="121" t="s">
        <v>76</v>
      </c>
      <c r="K466" s="120">
        <v>13.107900000000001</v>
      </c>
      <c r="L466" s="120">
        <v>0.34</v>
      </c>
      <c r="M466" s="120">
        <v>2.0499999999999998</v>
      </c>
      <c r="N466" s="119">
        <v>1.0638405</v>
      </c>
      <c r="O466" s="118" t="s">
        <v>76</v>
      </c>
    </row>
    <row r="467" spans="1:15" x14ac:dyDescent="0.15">
      <c r="A467" s="125">
        <v>40333</v>
      </c>
      <c r="B467" s="120">
        <v>12.91</v>
      </c>
      <c r="C467" s="124">
        <v>0.23</v>
      </c>
      <c r="D467" s="119">
        <v>1.81388E-2</v>
      </c>
      <c r="E467" s="120">
        <v>13.09</v>
      </c>
      <c r="F467" s="120">
        <v>12.31</v>
      </c>
      <c r="G467" s="120">
        <v>13.31</v>
      </c>
      <c r="H467" s="121" t="s">
        <v>76</v>
      </c>
      <c r="I467" s="122">
        <v>557123</v>
      </c>
      <c r="J467" s="121" t="s">
        <v>76</v>
      </c>
      <c r="K467" s="120">
        <v>13.0692</v>
      </c>
      <c r="L467" s="120">
        <v>-0.18</v>
      </c>
      <c r="M467" s="120">
        <v>1</v>
      </c>
      <c r="N467" s="119">
        <v>2.25367E-2</v>
      </c>
      <c r="O467" s="118" t="s">
        <v>76</v>
      </c>
    </row>
    <row r="468" spans="1:15" x14ac:dyDescent="0.15">
      <c r="A468" s="125">
        <v>40326</v>
      </c>
      <c r="B468" s="120">
        <v>12.68</v>
      </c>
      <c r="C468" s="124">
        <v>-0.16</v>
      </c>
      <c r="D468" s="119">
        <v>-1.2461099999999999E-2</v>
      </c>
      <c r="E468" s="120">
        <v>12.7</v>
      </c>
      <c r="F468" s="120">
        <v>12.138</v>
      </c>
      <c r="G468" s="120">
        <v>13.15</v>
      </c>
      <c r="H468" s="121" t="s">
        <v>76</v>
      </c>
      <c r="I468" s="122">
        <v>544844</v>
      </c>
      <c r="J468" s="121" t="s">
        <v>76</v>
      </c>
      <c r="K468" s="120">
        <v>12.798999999999999</v>
      </c>
      <c r="L468" s="120">
        <v>-0.02</v>
      </c>
      <c r="M468" s="120">
        <v>1.012</v>
      </c>
      <c r="N468" s="119">
        <v>-0.60062009999999999</v>
      </c>
      <c r="O468" s="118" t="s">
        <v>76</v>
      </c>
    </row>
    <row r="469" spans="1:15" x14ac:dyDescent="0.15">
      <c r="A469" s="125">
        <v>40319</v>
      </c>
      <c r="B469" s="120">
        <v>12.84</v>
      </c>
      <c r="C469" s="124">
        <v>-0.68</v>
      </c>
      <c r="D469" s="119">
        <v>-5.0295899999999998E-2</v>
      </c>
      <c r="E469" s="120">
        <v>13.49</v>
      </c>
      <c r="F469" s="120">
        <v>12.3811</v>
      </c>
      <c r="G469" s="120">
        <v>13.96</v>
      </c>
      <c r="H469" s="121" t="s">
        <v>76</v>
      </c>
      <c r="I469" s="122">
        <v>1364225</v>
      </c>
      <c r="J469" s="121" t="s">
        <v>76</v>
      </c>
      <c r="K469" s="120">
        <v>12.7987</v>
      </c>
      <c r="L469" s="120">
        <v>-0.65</v>
      </c>
      <c r="M469" s="120">
        <v>1.5789</v>
      </c>
      <c r="N469" s="119">
        <v>-5.8863100000000002E-2</v>
      </c>
      <c r="O469" s="118" t="s">
        <v>76</v>
      </c>
    </row>
    <row r="470" spans="1:15" x14ac:dyDescent="0.15">
      <c r="A470" s="125">
        <v>40312</v>
      </c>
      <c r="B470" s="120">
        <v>13.52</v>
      </c>
      <c r="C470" s="124">
        <v>-0.18</v>
      </c>
      <c r="D470" s="119">
        <v>-1.31387E-2</v>
      </c>
      <c r="E470" s="120">
        <v>14.22</v>
      </c>
      <c r="F470" s="120">
        <v>13.22</v>
      </c>
      <c r="G470" s="120">
        <v>14.22</v>
      </c>
      <c r="H470" s="121" t="s">
        <v>76</v>
      </c>
      <c r="I470" s="122">
        <v>1449550</v>
      </c>
      <c r="J470" s="121" t="s">
        <v>76</v>
      </c>
      <c r="K470" s="120">
        <v>13.3714</v>
      </c>
      <c r="L470" s="120">
        <v>-0.7</v>
      </c>
      <c r="M470" s="120">
        <v>1</v>
      </c>
      <c r="N470" s="119">
        <v>-0.1718239</v>
      </c>
      <c r="O470" s="118" t="s">
        <v>76</v>
      </c>
    </row>
    <row r="471" spans="1:15" x14ac:dyDescent="0.15">
      <c r="A471" s="125">
        <v>40305</v>
      </c>
      <c r="B471" s="120">
        <v>13.7</v>
      </c>
      <c r="C471" s="124">
        <v>-0.75</v>
      </c>
      <c r="D471" s="119">
        <v>-5.1903100000000001E-2</v>
      </c>
      <c r="E471" s="120">
        <v>14.41</v>
      </c>
      <c r="F471" s="120">
        <v>13.22</v>
      </c>
      <c r="G471" s="120">
        <v>14.88</v>
      </c>
      <c r="H471" s="121" t="s">
        <v>76</v>
      </c>
      <c r="I471" s="122">
        <v>1750292</v>
      </c>
      <c r="J471" s="121" t="s">
        <v>76</v>
      </c>
      <c r="K471" s="120">
        <v>13.742699999999999</v>
      </c>
      <c r="L471" s="120">
        <v>-0.71</v>
      </c>
      <c r="M471" s="120">
        <v>1.66</v>
      </c>
      <c r="N471" s="119">
        <v>4.0223200000000001E-2</v>
      </c>
      <c r="O471" s="118" t="s">
        <v>76</v>
      </c>
    </row>
    <row r="472" spans="1:15" x14ac:dyDescent="0.15">
      <c r="A472" s="125">
        <v>40298</v>
      </c>
      <c r="B472" s="120">
        <v>14.45</v>
      </c>
      <c r="C472" s="124">
        <v>-1.1499999999999999</v>
      </c>
      <c r="D472" s="119">
        <v>-7.3717900000000003E-2</v>
      </c>
      <c r="E472" s="120">
        <v>15.46</v>
      </c>
      <c r="F472" s="120">
        <v>14.29</v>
      </c>
      <c r="G472" s="120">
        <v>15.5299</v>
      </c>
      <c r="H472" s="121" t="s">
        <v>76</v>
      </c>
      <c r="I472" s="122">
        <v>1682612</v>
      </c>
      <c r="J472" s="121" t="s">
        <v>76</v>
      </c>
      <c r="K472" s="120">
        <v>14.6313</v>
      </c>
      <c r="L472" s="120">
        <v>-1.01</v>
      </c>
      <c r="M472" s="120">
        <v>1.2399</v>
      </c>
      <c r="N472" s="119">
        <v>-1.34612E-2</v>
      </c>
      <c r="O472" s="118" t="s">
        <v>76</v>
      </c>
    </row>
    <row r="473" spans="1:15" x14ac:dyDescent="0.15">
      <c r="A473" s="125">
        <v>40291</v>
      </c>
      <c r="B473" s="120">
        <v>15.6</v>
      </c>
      <c r="C473" s="124">
        <v>0.6</v>
      </c>
      <c r="D473" s="119">
        <v>0.04</v>
      </c>
      <c r="E473" s="120">
        <v>14.93</v>
      </c>
      <c r="F473" s="120">
        <v>14.49</v>
      </c>
      <c r="G473" s="120">
        <v>15.79</v>
      </c>
      <c r="H473" s="121" t="s">
        <v>76</v>
      </c>
      <c r="I473" s="122">
        <v>1705571</v>
      </c>
      <c r="J473" s="121" t="s">
        <v>76</v>
      </c>
      <c r="K473" s="120">
        <v>15.2188</v>
      </c>
      <c r="L473" s="120">
        <v>0.67</v>
      </c>
      <c r="M473" s="120">
        <v>1.3</v>
      </c>
      <c r="N473" s="119">
        <v>-0.42709589999999997</v>
      </c>
      <c r="O473" s="118" t="s">
        <v>76</v>
      </c>
    </row>
    <row r="474" spans="1:15" x14ac:dyDescent="0.15">
      <c r="A474" s="125">
        <v>40284</v>
      </c>
      <c r="B474" s="120">
        <v>15</v>
      </c>
      <c r="C474" s="124">
        <v>0.89</v>
      </c>
      <c r="D474" s="119">
        <v>6.3075800000000001E-2</v>
      </c>
      <c r="E474" s="120">
        <v>14.05</v>
      </c>
      <c r="F474" s="120">
        <v>13.67</v>
      </c>
      <c r="G474" s="120">
        <v>15.45</v>
      </c>
      <c r="H474" s="121" t="s">
        <v>76</v>
      </c>
      <c r="I474" s="122">
        <v>2977062</v>
      </c>
      <c r="J474" s="121" t="s">
        <v>76</v>
      </c>
      <c r="K474" s="120">
        <v>14.9993</v>
      </c>
      <c r="L474" s="120">
        <v>0.95</v>
      </c>
      <c r="M474" s="120">
        <v>1.78</v>
      </c>
      <c r="N474" s="119">
        <v>-0.48696109999999998</v>
      </c>
      <c r="O474" s="118" t="s">
        <v>76</v>
      </c>
    </row>
    <row r="475" spans="1:15" x14ac:dyDescent="0.15">
      <c r="A475" s="125">
        <v>40277</v>
      </c>
      <c r="B475" s="120">
        <v>14.11</v>
      </c>
      <c r="C475" s="124">
        <v>2.1</v>
      </c>
      <c r="D475" s="119">
        <v>0.17485429999999999</v>
      </c>
      <c r="E475" s="120">
        <v>11.96</v>
      </c>
      <c r="F475" s="120">
        <v>11.21</v>
      </c>
      <c r="G475" s="120">
        <v>14.11</v>
      </c>
      <c r="H475" s="121" t="s">
        <v>76</v>
      </c>
      <c r="I475" s="122">
        <v>5802800</v>
      </c>
      <c r="J475" s="121" t="s">
        <v>76</v>
      </c>
      <c r="K475" s="120">
        <v>13.526199999999999</v>
      </c>
      <c r="L475" s="120">
        <v>2.15</v>
      </c>
      <c r="M475" s="120">
        <v>2.9</v>
      </c>
      <c r="N475" s="119">
        <v>5.3150655000000002</v>
      </c>
      <c r="O475" s="118" t="s">
        <v>76</v>
      </c>
    </row>
    <row r="476" spans="1:15" x14ac:dyDescent="0.15">
      <c r="A476" s="125">
        <v>40270</v>
      </c>
      <c r="B476" s="120">
        <v>12.01</v>
      </c>
      <c r="C476" s="124">
        <v>0.31</v>
      </c>
      <c r="D476" s="119">
        <v>2.6495700000000001E-2</v>
      </c>
      <c r="E476" s="120">
        <v>11.64</v>
      </c>
      <c r="F476" s="120">
        <v>11.4819</v>
      </c>
      <c r="G476" s="120">
        <v>12.15</v>
      </c>
      <c r="H476" s="121" t="s">
        <v>76</v>
      </c>
      <c r="I476" s="122">
        <v>918882</v>
      </c>
      <c r="J476" s="121" t="s">
        <v>76</v>
      </c>
      <c r="K476" s="120">
        <v>11.967000000000001</v>
      </c>
      <c r="L476" s="120">
        <v>0.37</v>
      </c>
      <c r="M476" s="120">
        <v>0.66810000000000003</v>
      </c>
      <c r="N476" s="119">
        <v>0.2045825</v>
      </c>
      <c r="O476" s="118" t="s">
        <v>76</v>
      </c>
    </row>
    <row r="477" spans="1:15" x14ac:dyDescent="0.15">
      <c r="A477" s="125">
        <v>40263</v>
      </c>
      <c r="B477" s="120">
        <v>11.7</v>
      </c>
      <c r="C477" s="124">
        <v>-0.08</v>
      </c>
      <c r="D477" s="119">
        <v>-6.7911999999999998E-3</v>
      </c>
      <c r="E477" s="120">
        <v>11.75</v>
      </c>
      <c r="F477" s="120">
        <v>11.6</v>
      </c>
      <c r="G477" s="120">
        <v>12.1</v>
      </c>
      <c r="H477" s="121" t="s">
        <v>76</v>
      </c>
      <c r="I477" s="122">
        <v>762822</v>
      </c>
      <c r="J477" s="121" t="s">
        <v>76</v>
      </c>
      <c r="K477" s="120">
        <v>11.713699999999999</v>
      </c>
      <c r="L477" s="120">
        <v>-0.05</v>
      </c>
      <c r="M477" s="120">
        <v>0.5</v>
      </c>
      <c r="N477" s="119">
        <v>-0.84710209999999997</v>
      </c>
      <c r="O477" s="118" t="s">
        <v>76</v>
      </c>
    </row>
    <row r="478" spans="1:15" x14ac:dyDescent="0.15">
      <c r="A478" s="125">
        <v>40256</v>
      </c>
      <c r="B478" s="120">
        <v>11.78</v>
      </c>
      <c r="C478" s="124">
        <v>0.64</v>
      </c>
      <c r="D478" s="119">
        <v>5.7450599999999998E-2</v>
      </c>
      <c r="E478" s="120">
        <v>11.09</v>
      </c>
      <c r="F478" s="120">
        <v>11.09</v>
      </c>
      <c r="G478" s="120">
        <v>12.5</v>
      </c>
      <c r="H478" s="121" t="s">
        <v>76</v>
      </c>
      <c r="I478" s="122">
        <v>4989094</v>
      </c>
      <c r="J478" s="121" t="s">
        <v>76</v>
      </c>
      <c r="K478" s="120">
        <v>11.873100000000001</v>
      </c>
      <c r="L478" s="120">
        <v>0.69</v>
      </c>
      <c r="M478" s="120">
        <v>1.41</v>
      </c>
      <c r="N478" s="119">
        <v>2.8441103999999999</v>
      </c>
      <c r="O478" s="118" t="s">
        <v>76</v>
      </c>
    </row>
    <row r="479" spans="1:15" x14ac:dyDescent="0.15">
      <c r="A479" s="125">
        <v>40249</v>
      </c>
      <c r="B479" s="120">
        <v>11.14</v>
      </c>
      <c r="C479" s="124">
        <v>0.03</v>
      </c>
      <c r="D479" s="119">
        <v>2.7003000000000001E-3</v>
      </c>
      <c r="E479" s="120">
        <v>11.15</v>
      </c>
      <c r="F479" s="120">
        <v>11</v>
      </c>
      <c r="G479" s="120">
        <v>11.31</v>
      </c>
      <c r="H479" s="121" t="s">
        <v>76</v>
      </c>
      <c r="I479" s="122">
        <v>1297854</v>
      </c>
      <c r="J479" s="121" t="s">
        <v>76</v>
      </c>
      <c r="K479" s="120">
        <v>11.1594</v>
      </c>
      <c r="L479" s="120">
        <v>-0.01</v>
      </c>
      <c r="M479" s="120">
        <v>0.31</v>
      </c>
      <c r="N479" s="119">
        <v>8.93959E-2</v>
      </c>
      <c r="O479" s="118" t="s">
        <v>76</v>
      </c>
    </row>
    <row r="480" spans="1:15" x14ac:dyDescent="0.15">
      <c r="A480" s="125">
        <v>40242</v>
      </c>
      <c r="B480" s="120">
        <v>11.11</v>
      </c>
      <c r="C480" s="124">
        <v>-0.05</v>
      </c>
      <c r="D480" s="119">
        <v>-4.4803000000000004E-3</v>
      </c>
      <c r="E480" s="120">
        <v>11.14</v>
      </c>
      <c r="F480" s="120">
        <v>10.97</v>
      </c>
      <c r="G480" s="120">
        <v>11.31</v>
      </c>
      <c r="H480" s="121" t="s">
        <v>76</v>
      </c>
      <c r="I480" s="122">
        <v>1191352</v>
      </c>
      <c r="J480" s="121" t="s">
        <v>76</v>
      </c>
      <c r="K480" s="120">
        <v>11.103899999999999</v>
      </c>
      <c r="L480" s="120">
        <v>-0.03</v>
      </c>
      <c r="M480" s="120">
        <v>0.34</v>
      </c>
      <c r="N480" s="119">
        <v>1.07236E-2</v>
      </c>
      <c r="O480" s="118" t="s">
        <v>76</v>
      </c>
    </row>
    <row r="481" spans="1:15" x14ac:dyDescent="0.15">
      <c r="A481" s="125">
        <v>40235</v>
      </c>
      <c r="B481" s="120">
        <v>11.16</v>
      </c>
      <c r="C481" s="124">
        <v>-0.15</v>
      </c>
      <c r="D481" s="119">
        <v>-1.3262599999999999E-2</v>
      </c>
      <c r="E481" s="120">
        <v>11.32</v>
      </c>
      <c r="F481" s="120">
        <v>10.92</v>
      </c>
      <c r="G481" s="120">
        <v>11.42</v>
      </c>
      <c r="H481" s="121" t="s">
        <v>76</v>
      </c>
      <c r="I481" s="122">
        <v>1178712</v>
      </c>
      <c r="J481" s="121" t="s">
        <v>76</v>
      </c>
      <c r="K481" s="120">
        <v>11.1509</v>
      </c>
      <c r="L481" s="120">
        <v>-0.16</v>
      </c>
      <c r="M481" s="120">
        <v>0.5</v>
      </c>
      <c r="N481" s="119">
        <v>0.13566130000000001</v>
      </c>
      <c r="O481" s="118" t="s">
        <v>76</v>
      </c>
    </row>
    <row r="482" spans="1:15" x14ac:dyDescent="0.15">
      <c r="A482" s="125">
        <v>40228</v>
      </c>
      <c r="B482" s="120">
        <v>11.31</v>
      </c>
      <c r="C482" s="124">
        <v>-0.13</v>
      </c>
      <c r="D482" s="119">
        <v>-1.13636E-2</v>
      </c>
      <c r="E482" s="120">
        <v>11.45</v>
      </c>
      <c r="F482" s="120">
        <v>11.19</v>
      </c>
      <c r="G482" s="120">
        <v>11.55</v>
      </c>
      <c r="H482" s="121" t="s">
        <v>76</v>
      </c>
      <c r="I482" s="122">
        <v>1037908</v>
      </c>
      <c r="J482" s="121" t="s">
        <v>76</v>
      </c>
      <c r="K482" s="120">
        <v>11.3078</v>
      </c>
      <c r="L482" s="120">
        <v>-0.14000000000000001</v>
      </c>
      <c r="M482" s="120">
        <v>0.36</v>
      </c>
      <c r="N482" s="119">
        <v>-0.51968029999999998</v>
      </c>
      <c r="O482" s="118" t="s">
        <v>76</v>
      </c>
    </row>
    <row r="483" spans="1:15" x14ac:dyDescent="0.15">
      <c r="A483" s="125">
        <v>40221</v>
      </c>
      <c r="B483" s="120">
        <v>11.44</v>
      </c>
      <c r="C483" s="124">
        <v>-0.4</v>
      </c>
      <c r="D483" s="119">
        <v>-3.3783800000000003E-2</v>
      </c>
      <c r="E483" s="120">
        <v>11.9</v>
      </c>
      <c r="F483" s="120">
        <v>11.3</v>
      </c>
      <c r="G483" s="120">
        <v>12</v>
      </c>
      <c r="H483" s="121" t="s">
        <v>76</v>
      </c>
      <c r="I483" s="122">
        <v>2160869</v>
      </c>
      <c r="J483" s="121" t="s">
        <v>76</v>
      </c>
      <c r="K483" s="120">
        <v>11.4414</v>
      </c>
      <c r="L483" s="120">
        <v>-0.46</v>
      </c>
      <c r="M483" s="120">
        <v>0.7</v>
      </c>
      <c r="N483" s="119">
        <v>-0.36262309999999998</v>
      </c>
      <c r="O483" s="118" t="s">
        <v>76</v>
      </c>
    </row>
    <row r="484" spans="1:15" x14ac:dyDescent="0.15">
      <c r="A484" s="125">
        <v>40214</v>
      </c>
      <c r="B484" s="120">
        <v>11.84</v>
      </c>
      <c r="C484" s="124">
        <v>-0.46</v>
      </c>
      <c r="D484" s="119">
        <v>-3.7398399999999998E-2</v>
      </c>
      <c r="E484" s="120">
        <v>12.27</v>
      </c>
      <c r="F484" s="120">
        <v>11.77</v>
      </c>
      <c r="G484" s="120">
        <v>12.35</v>
      </c>
      <c r="H484" s="121" t="s">
        <v>76</v>
      </c>
      <c r="I484" s="122">
        <v>3390253</v>
      </c>
      <c r="J484" s="121" t="s">
        <v>76</v>
      </c>
      <c r="K484" s="120">
        <v>11.944100000000001</v>
      </c>
      <c r="L484" s="120">
        <v>-0.43</v>
      </c>
      <c r="M484" s="120">
        <v>0.57999999999999996</v>
      </c>
      <c r="N484" s="119">
        <v>-0.35126760000000001</v>
      </c>
      <c r="O484" s="118" t="s">
        <v>76</v>
      </c>
    </row>
    <row r="485" spans="1:15" x14ac:dyDescent="0.15">
      <c r="A485" s="125">
        <v>40207</v>
      </c>
      <c r="B485" s="120">
        <v>12.3</v>
      </c>
      <c r="C485" s="124">
        <v>-0.36</v>
      </c>
      <c r="D485" s="119">
        <v>-2.8435999999999999E-2</v>
      </c>
      <c r="E485" s="120">
        <v>12.49</v>
      </c>
      <c r="F485" s="120">
        <v>12.01</v>
      </c>
      <c r="G485" s="120">
        <v>12.85</v>
      </c>
      <c r="H485" s="121" t="s">
        <v>76</v>
      </c>
      <c r="I485" s="122">
        <v>5225965</v>
      </c>
      <c r="J485" s="121" t="s">
        <v>76</v>
      </c>
      <c r="K485" s="120">
        <v>12.3048</v>
      </c>
      <c r="L485" s="120">
        <v>-0.19</v>
      </c>
      <c r="M485" s="120">
        <v>0.84</v>
      </c>
      <c r="N485" s="119">
        <v>0.29455870000000001</v>
      </c>
      <c r="O485" s="118" t="s">
        <v>76</v>
      </c>
    </row>
    <row r="486" spans="1:15" x14ac:dyDescent="0.15">
      <c r="A486" s="125">
        <v>40200</v>
      </c>
      <c r="B486" s="120">
        <v>12.66</v>
      </c>
      <c r="C486" s="124">
        <v>0.74</v>
      </c>
      <c r="D486" s="119">
        <v>6.2080499999999997E-2</v>
      </c>
      <c r="E486" s="120">
        <v>11.73</v>
      </c>
      <c r="F486" s="120">
        <v>11.67</v>
      </c>
      <c r="G486" s="120">
        <v>13.5601</v>
      </c>
      <c r="H486" s="121" t="s">
        <v>76</v>
      </c>
      <c r="I486" s="122">
        <v>4036870</v>
      </c>
      <c r="J486" s="121" t="s">
        <v>76</v>
      </c>
      <c r="K486" s="120">
        <v>12.7896</v>
      </c>
      <c r="L486" s="120">
        <v>0.93</v>
      </c>
      <c r="M486" s="120">
        <v>1.8900999999999999</v>
      </c>
      <c r="N486" s="119">
        <v>-0.1591767</v>
      </c>
      <c r="O486" s="118" t="s">
        <v>76</v>
      </c>
    </row>
    <row r="487" spans="1:15" x14ac:dyDescent="0.15">
      <c r="A487" s="125">
        <v>40193</v>
      </c>
      <c r="B487" s="120">
        <v>11.92</v>
      </c>
      <c r="C487" s="124">
        <v>7.0000000000000007E-2</v>
      </c>
      <c r="D487" s="119">
        <v>5.9071999999999996E-3</v>
      </c>
      <c r="E487" s="120">
        <v>11.74</v>
      </c>
      <c r="F487" s="120">
        <v>11.6</v>
      </c>
      <c r="G487" s="120">
        <v>12.01</v>
      </c>
      <c r="H487" s="121" t="s">
        <v>76</v>
      </c>
      <c r="I487" s="122">
        <v>4801092</v>
      </c>
      <c r="J487" s="121" t="s">
        <v>76</v>
      </c>
      <c r="K487" s="120">
        <v>11.9031</v>
      </c>
      <c r="L487" s="120">
        <v>0.18</v>
      </c>
      <c r="M487" s="120">
        <v>0.41</v>
      </c>
      <c r="N487" s="119">
        <v>-0.10027030000000001</v>
      </c>
      <c r="O487" s="118" t="s">
        <v>76</v>
      </c>
    </row>
    <row r="488" spans="1:15" x14ac:dyDescent="0.15">
      <c r="A488" s="125">
        <v>40186</v>
      </c>
      <c r="B488" s="120">
        <v>11.85</v>
      </c>
      <c r="C488" s="124">
        <v>0.44</v>
      </c>
      <c r="D488" s="119">
        <v>3.8562699999999998E-2</v>
      </c>
      <c r="E488" s="120">
        <v>11.32</v>
      </c>
      <c r="F488" s="120">
        <v>11.32</v>
      </c>
      <c r="G488" s="120">
        <v>11.89</v>
      </c>
      <c r="H488" s="121" t="s">
        <v>76</v>
      </c>
      <c r="I488" s="122">
        <v>5336149</v>
      </c>
      <c r="J488" s="121" t="s">
        <v>76</v>
      </c>
      <c r="K488" s="120">
        <v>11.8085</v>
      </c>
      <c r="L488" s="120">
        <v>0.53</v>
      </c>
      <c r="M488" s="120">
        <v>0.56999999999999995</v>
      </c>
      <c r="N488" s="119">
        <v>2.3139892</v>
      </c>
      <c r="O488" s="118" t="s">
        <v>76</v>
      </c>
    </row>
    <row r="489" spans="1:15" x14ac:dyDescent="0.15">
      <c r="A489" s="125">
        <v>40179</v>
      </c>
      <c r="B489" s="120">
        <v>11.41</v>
      </c>
      <c r="C489" s="124">
        <v>0.11</v>
      </c>
      <c r="D489" s="119">
        <v>9.7345000000000001E-3</v>
      </c>
      <c r="E489" s="120">
        <v>11.3</v>
      </c>
      <c r="F489" s="120">
        <v>11.27</v>
      </c>
      <c r="G489" s="120">
        <v>11.41</v>
      </c>
      <c r="H489" s="121" t="s">
        <v>76</v>
      </c>
      <c r="I489" s="122">
        <v>1610189</v>
      </c>
      <c r="J489" s="121" t="s">
        <v>76</v>
      </c>
      <c r="K489" s="120">
        <v>11.3666</v>
      </c>
      <c r="L489" s="120">
        <v>0.11</v>
      </c>
      <c r="M489" s="120">
        <v>0.14000000000000001</v>
      </c>
      <c r="N489" s="119">
        <v>-0.366923</v>
      </c>
      <c r="O489" s="118" t="s">
        <v>76</v>
      </c>
    </row>
    <row r="490" spans="1:15" x14ac:dyDescent="0.15">
      <c r="A490" s="125">
        <v>40172</v>
      </c>
      <c r="B490" s="120">
        <v>11.3</v>
      </c>
      <c r="C490" s="124">
        <v>0.14000000000000001</v>
      </c>
      <c r="D490" s="119">
        <v>1.25448E-2</v>
      </c>
      <c r="E490" s="120">
        <v>11.2</v>
      </c>
      <c r="F490" s="120">
        <v>11.16</v>
      </c>
      <c r="G490" s="120">
        <v>11.4</v>
      </c>
      <c r="H490" s="121" t="s">
        <v>76</v>
      </c>
      <c r="I490" s="122">
        <v>2543433</v>
      </c>
      <c r="J490" s="121" t="s">
        <v>76</v>
      </c>
      <c r="K490" s="120">
        <v>11.250400000000001</v>
      </c>
      <c r="L490" s="120">
        <v>0.1</v>
      </c>
      <c r="M490" s="120">
        <v>0.24</v>
      </c>
      <c r="N490" s="119">
        <v>-0.69606319999999999</v>
      </c>
      <c r="O490" s="118" t="s">
        <v>76</v>
      </c>
    </row>
    <row r="491" spans="1:15" x14ac:dyDescent="0.15">
      <c r="A491" s="125">
        <v>40165</v>
      </c>
      <c r="B491" s="120">
        <v>11.16</v>
      </c>
      <c r="C491" s="124">
        <v>2.09</v>
      </c>
      <c r="D491" s="119">
        <v>0.23043</v>
      </c>
      <c r="E491" s="120">
        <v>9.2799999999999994</v>
      </c>
      <c r="F491" s="120">
        <v>8.8000000000000007</v>
      </c>
      <c r="G491" s="120">
        <v>11.26</v>
      </c>
      <c r="H491" s="121" t="s">
        <v>76</v>
      </c>
      <c r="I491" s="122">
        <v>8368296</v>
      </c>
      <c r="J491" s="121" t="s">
        <v>76</v>
      </c>
      <c r="K491" s="120">
        <v>11.1975</v>
      </c>
      <c r="L491" s="120">
        <v>1.88</v>
      </c>
      <c r="M491" s="120">
        <v>2.46</v>
      </c>
      <c r="N491" s="119">
        <v>4.9163065000000001</v>
      </c>
      <c r="O491" s="118" t="s">
        <v>76</v>
      </c>
    </row>
    <row r="492" spans="1:15" x14ac:dyDescent="0.15">
      <c r="A492" s="125">
        <v>40158</v>
      </c>
      <c r="B492" s="120">
        <v>9.07</v>
      </c>
      <c r="C492" s="124">
        <v>0.19</v>
      </c>
      <c r="D492" s="119">
        <v>2.1396399999999999E-2</v>
      </c>
      <c r="E492" s="120">
        <v>8.6999999999999993</v>
      </c>
      <c r="F492" s="120">
        <v>8.4610000000000003</v>
      </c>
      <c r="G492" s="120">
        <v>9.11</v>
      </c>
      <c r="H492" s="121" t="s">
        <v>76</v>
      </c>
      <c r="I492" s="122">
        <v>1414446</v>
      </c>
      <c r="J492" s="121" t="s">
        <v>76</v>
      </c>
      <c r="K492" s="120">
        <v>9.0263000000000009</v>
      </c>
      <c r="L492" s="120">
        <v>0.37</v>
      </c>
      <c r="M492" s="120">
        <v>0.64900000000000002</v>
      </c>
      <c r="N492" s="119">
        <v>-0.21265300000000001</v>
      </c>
      <c r="O492" s="118" t="s">
        <v>76</v>
      </c>
    </row>
    <row r="493" spans="1:15" x14ac:dyDescent="0.15">
      <c r="A493" s="125">
        <v>40151</v>
      </c>
      <c r="B493" s="120">
        <v>8.8800000000000008</v>
      </c>
      <c r="C493" s="124">
        <v>0.62</v>
      </c>
      <c r="D493" s="119">
        <v>7.5060500000000002E-2</v>
      </c>
      <c r="E493" s="120">
        <v>8.39</v>
      </c>
      <c r="F493" s="120">
        <v>7.9</v>
      </c>
      <c r="G493" s="120">
        <v>8.9100999999999999</v>
      </c>
      <c r="H493" s="121" t="s">
        <v>76</v>
      </c>
      <c r="I493" s="122">
        <v>1796471</v>
      </c>
      <c r="J493" s="121" t="s">
        <v>76</v>
      </c>
      <c r="K493" s="120">
        <v>8.7043999999999997</v>
      </c>
      <c r="L493" s="120">
        <v>0.49</v>
      </c>
      <c r="M493" s="120">
        <v>1.0101</v>
      </c>
      <c r="N493" s="119">
        <v>0.48968650000000002</v>
      </c>
      <c r="O493" s="118" t="s">
        <v>76</v>
      </c>
    </row>
    <row r="494" spans="1:15" x14ac:dyDescent="0.15">
      <c r="A494" s="125">
        <v>40144</v>
      </c>
      <c r="B494" s="120">
        <v>8.26</v>
      </c>
      <c r="C494" s="124">
        <v>0.98</v>
      </c>
      <c r="D494" s="119">
        <v>0.1346154</v>
      </c>
      <c r="E494" s="120">
        <v>7.3</v>
      </c>
      <c r="F494" s="120">
        <v>7.25</v>
      </c>
      <c r="G494" s="120">
        <v>8.3000000000000007</v>
      </c>
      <c r="H494" s="121" t="s">
        <v>76</v>
      </c>
      <c r="I494" s="122">
        <v>1205939</v>
      </c>
      <c r="J494" s="121" t="s">
        <v>76</v>
      </c>
      <c r="K494" s="120">
        <v>8.1280000000000001</v>
      </c>
      <c r="L494" s="120">
        <v>0.96</v>
      </c>
      <c r="M494" s="120">
        <v>1.05</v>
      </c>
      <c r="N494" s="119">
        <v>-0.44857770000000002</v>
      </c>
      <c r="O494" s="118" t="s">
        <v>76</v>
      </c>
    </row>
    <row r="495" spans="1:15" x14ac:dyDescent="0.15">
      <c r="A495" s="125">
        <v>40137</v>
      </c>
      <c r="B495" s="120">
        <v>7.28</v>
      </c>
      <c r="C495" s="124">
        <v>0.88</v>
      </c>
      <c r="D495" s="119">
        <v>0.13750000000000001</v>
      </c>
      <c r="E495" s="120">
        <v>6.71</v>
      </c>
      <c r="F495" s="120">
        <v>6.51</v>
      </c>
      <c r="G495" s="120">
        <v>7.3</v>
      </c>
      <c r="H495" s="121" t="s">
        <v>76</v>
      </c>
      <c r="I495" s="122">
        <v>2186961</v>
      </c>
      <c r="J495" s="121" t="s">
        <v>76</v>
      </c>
      <c r="K495" s="120">
        <v>7.2342000000000004</v>
      </c>
      <c r="L495" s="120">
        <v>0.56999999999999995</v>
      </c>
      <c r="M495" s="120">
        <v>0.79</v>
      </c>
      <c r="N495" s="119">
        <v>-0.42223349999999998</v>
      </c>
      <c r="O495" s="118" t="s">
        <v>76</v>
      </c>
    </row>
    <row r="496" spans="1:15" x14ac:dyDescent="0.15">
      <c r="A496" s="125">
        <v>40130</v>
      </c>
      <c r="B496" s="120">
        <v>6.4</v>
      </c>
      <c r="C496" s="124">
        <v>-0.45</v>
      </c>
      <c r="D496" s="119">
        <v>-6.5693399999999999E-2</v>
      </c>
      <c r="E496" s="120">
        <v>6.95</v>
      </c>
      <c r="F496" s="120">
        <v>6.03</v>
      </c>
      <c r="G496" s="120">
        <v>7.32</v>
      </c>
      <c r="H496" s="121" t="s">
        <v>76</v>
      </c>
      <c r="I496" s="122">
        <v>3785199</v>
      </c>
      <c r="J496" s="121" t="s">
        <v>76</v>
      </c>
      <c r="K496" s="120">
        <v>6.4104999999999999</v>
      </c>
      <c r="L496" s="120">
        <v>-0.55000000000000004</v>
      </c>
      <c r="M496" s="120">
        <v>1.29</v>
      </c>
      <c r="N496" s="119">
        <v>-0.37102499999999999</v>
      </c>
      <c r="O496" s="118" t="s">
        <v>76</v>
      </c>
    </row>
    <row r="497" spans="1:15" x14ac:dyDescent="0.15">
      <c r="A497" s="125">
        <v>40123</v>
      </c>
      <c r="B497" s="120">
        <v>6.85</v>
      </c>
      <c r="C497" s="124">
        <v>-3.16</v>
      </c>
      <c r="D497" s="119">
        <v>-0.31568429999999997</v>
      </c>
      <c r="E497" s="120">
        <v>9.93</v>
      </c>
      <c r="F497" s="120">
        <v>6.65</v>
      </c>
      <c r="G497" s="120">
        <v>9.93</v>
      </c>
      <c r="H497" s="121" t="s">
        <v>76</v>
      </c>
      <c r="I497" s="122">
        <v>6018044</v>
      </c>
      <c r="J497" s="121" t="s">
        <v>76</v>
      </c>
      <c r="K497" s="120">
        <v>6.9424999999999999</v>
      </c>
      <c r="L497" s="120">
        <v>-3.08</v>
      </c>
      <c r="M497" s="120">
        <v>3.28</v>
      </c>
      <c r="N497" s="119">
        <v>4.8673184999999997</v>
      </c>
      <c r="O497" s="118" t="s">
        <v>76</v>
      </c>
    </row>
    <row r="498" spans="1:15" x14ac:dyDescent="0.15">
      <c r="A498" s="125">
        <v>40116</v>
      </c>
      <c r="B498" s="120">
        <v>10.01</v>
      </c>
      <c r="C498" s="124">
        <v>-0.32</v>
      </c>
      <c r="D498" s="119">
        <v>-3.09777E-2</v>
      </c>
      <c r="E498" s="120">
        <v>10.33</v>
      </c>
      <c r="F498" s="120">
        <v>9.8000000000000007</v>
      </c>
      <c r="G498" s="120">
        <v>10.52</v>
      </c>
      <c r="H498" s="121" t="s">
        <v>76</v>
      </c>
      <c r="I498" s="122">
        <v>1025689</v>
      </c>
      <c r="J498" s="121" t="s">
        <v>76</v>
      </c>
      <c r="K498" s="120">
        <v>10.0024</v>
      </c>
      <c r="L498" s="120">
        <v>-0.32</v>
      </c>
      <c r="M498" s="120">
        <v>0.72</v>
      </c>
      <c r="N498" s="119">
        <v>-0.1688453</v>
      </c>
      <c r="O498" s="118" t="s">
        <v>76</v>
      </c>
    </row>
    <row r="499" spans="1:15" x14ac:dyDescent="0.15">
      <c r="A499" s="125">
        <v>40109</v>
      </c>
      <c r="B499" s="120">
        <v>10.33</v>
      </c>
      <c r="C499" s="124">
        <v>-0.14000000000000001</v>
      </c>
      <c r="D499" s="119">
        <v>-1.33715E-2</v>
      </c>
      <c r="E499" s="120">
        <v>10.5</v>
      </c>
      <c r="F499" s="120">
        <v>10.15</v>
      </c>
      <c r="G499" s="120">
        <v>10.79</v>
      </c>
      <c r="H499" s="121" t="s">
        <v>76</v>
      </c>
      <c r="I499" s="122">
        <v>1234053</v>
      </c>
      <c r="J499" s="121" t="s">
        <v>76</v>
      </c>
      <c r="K499" s="120">
        <v>10.378500000000001</v>
      </c>
      <c r="L499" s="120">
        <v>-0.17</v>
      </c>
      <c r="M499" s="120">
        <v>0.64</v>
      </c>
      <c r="N499" s="119">
        <v>0.9139815</v>
      </c>
      <c r="O499" s="118" t="s">
        <v>76</v>
      </c>
    </row>
    <row r="500" spans="1:15" x14ac:dyDescent="0.15">
      <c r="A500" s="125">
        <v>40102</v>
      </c>
      <c r="B500" s="120">
        <v>10.47</v>
      </c>
      <c r="C500" s="124">
        <v>0.16</v>
      </c>
      <c r="D500" s="119">
        <v>1.55189E-2</v>
      </c>
      <c r="E500" s="120">
        <v>10.37</v>
      </c>
      <c r="F500" s="120">
        <v>10.15</v>
      </c>
      <c r="G500" s="120">
        <v>10.89</v>
      </c>
      <c r="H500" s="121" t="s">
        <v>76</v>
      </c>
      <c r="I500" s="122">
        <v>644757</v>
      </c>
      <c r="J500" s="121" t="s">
        <v>76</v>
      </c>
      <c r="K500" s="120">
        <v>10.4876</v>
      </c>
      <c r="L500" s="120">
        <v>0.1</v>
      </c>
      <c r="M500" s="120">
        <v>0.74</v>
      </c>
      <c r="N500" s="119">
        <v>0.1951475</v>
      </c>
      <c r="O500" s="118" t="s">
        <v>76</v>
      </c>
    </row>
    <row r="501" spans="1:15" x14ac:dyDescent="0.15">
      <c r="A501" s="125">
        <v>40095</v>
      </c>
      <c r="B501" s="120">
        <v>10.31</v>
      </c>
      <c r="C501" s="124">
        <v>0.2</v>
      </c>
      <c r="D501" s="119">
        <v>1.9782399999999999E-2</v>
      </c>
      <c r="E501" s="120">
        <v>10.050000000000001</v>
      </c>
      <c r="F501" s="120">
        <v>10.050000000000001</v>
      </c>
      <c r="G501" s="120">
        <v>10.47</v>
      </c>
      <c r="H501" s="121" t="s">
        <v>76</v>
      </c>
      <c r="I501" s="122">
        <v>539479</v>
      </c>
      <c r="J501" s="121" t="s">
        <v>76</v>
      </c>
      <c r="K501" s="120">
        <v>10.2789</v>
      </c>
      <c r="L501" s="120">
        <v>0.26</v>
      </c>
      <c r="M501" s="120">
        <v>0.42</v>
      </c>
      <c r="N501" s="119">
        <v>-9.6887100000000004E-2</v>
      </c>
      <c r="O501" s="118" t="s">
        <v>76</v>
      </c>
    </row>
    <row r="502" spans="1:15" x14ac:dyDescent="0.15">
      <c r="A502" s="125">
        <v>40088</v>
      </c>
      <c r="B502" s="120">
        <v>10.11</v>
      </c>
      <c r="C502" s="124">
        <v>-0.34</v>
      </c>
      <c r="D502" s="119">
        <v>-3.25359E-2</v>
      </c>
      <c r="E502" s="120">
        <v>10.45</v>
      </c>
      <c r="F502" s="120">
        <v>10.01</v>
      </c>
      <c r="G502" s="120">
        <v>10.84</v>
      </c>
      <c r="H502" s="121" t="s">
        <v>76</v>
      </c>
      <c r="I502" s="122">
        <v>597355</v>
      </c>
      <c r="J502" s="121" t="s">
        <v>76</v>
      </c>
      <c r="K502" s="120">
        <v>10.1401</v>
      </c>
      <c r="L502" s="120">
        <v>-0.34</v>
      </c>
      <c r="M502" s="120">
        <v>0.83</v>
      </c>
      <c r="N502" s="119">
        <v>-6.3426999999999997E-3</v>
      </c>
      <c r="O502" s="118" t="s">
        <v>76</v>
      </c>
    </row>
    <row r="503" spans="1:15" x14ac:dyDescent="0.15">
      <c r="A503" s="125">
        <v>40081</v>
      </c>
      <c r="B503" s="120">
        <v>10.45</v>
      </c>
      <c r="C503" s="124">
        <v>-0.7</v>
      </c>
      <c r="D503" s="119">
        <v>-6.2780299999999997E-2</v>
      </c>
      <c r="E503" s="120">
        <v>11.25</v>
      </c>
      <c r="F503" s="120">
        <v>10.411</v>
      </c>
      <c r="G503" s="120">
        <v>11.25</v>
      </c>
      <c r="H503" s="121" t="s">
        <v>76</v>
      </c>
      <c r="I503" s="122">
        <v>601168</v>
      </c>
      <c r="J503" s="121" t="s">
        <v>76</v>
      </c>
      <c r="K503" s="120">
        <v>10.5115</v>
      </c>
      <c r="L503" s="120">
        <v>-0.8</v>
      </c>
      <c r="M503" s="120">
        <v>0.83899999999999997</v>
      </c>
      <c r="N503" s="119">
        <v>-0.45444679999999998</v>
      </c>
      <c r="O503" s="118" t="s">
        <v>76</v>
      </c>
    </row>
    <row r="504" spans="1:15" x14ac:dyDescent="0.15">
      <c r="A504" s="125">
        <v>40074</v>
      </c>
      <c r="B504" s="120">
        <v>11.15</v>
      </c>
      <c r="C504" s="124">
        <v>1.43</v>
      </c>
      <c r="D504" s="119">
        <v>0.14711930000000001</v>
      </c>
      <c r="E504" s="120">
        <v>9.65</v>
      </c>
      <c r="F504" s="120">
        <v>9.65</v>
      </c>
      <c r="G504" s="120">
        <v>11.15</v>
      </c>
      <c r="H504" s="121" t="s">
        <v>76</v>
      </c>
      <c r="I504" s="122">
        <v>1101942</v>
      </c>
      <c r="J504" s="121" t="s">
        <v>76</v>
      </c>
      <c r="K504" s="120">
        <v>10.813700000000001</v>
      </c>
      <c r="L504" s="120">
        <v>1.5</v>
      </c>
      <c r="M504" s="120">
        <v>1.5</v>
      </c>
      <c r="N504" s="119">
        <v>0.69916160000000005</v>
      </c>
      <c r="O504" s="118" t="s">
        <v>76</v>
      </c>
    </row>
    <row r="505" spans="1:15" x14ac:dyDescent="0.15">
      <c r="A505" s="125">
        <v>40067</v>
      </c>
      <c r="B505" s="120">
        <v>9.7200000000000006</v>
      </c>
      <c r="C505" s="124">
        <v>-0.01</v>
      </c>
      <c r="D505" s="119">
        <v>-1.0277000000000001E-3</v>
      </c>
      <c r="E505" s="120">
        <v>10</v>
      </c>
      <c r="F505" s="120">
        <v>9.59</v>
      </c>
      <c r="G505" s="120">
        <v>10.050000000000001</v>
      </c>
      <c r="H505" s="121" t="s">
        <v>76</v>
      </c>
      <c r="I505" s="122">
        <v>648521</v>
      </c>
      <c r="J505" s="121" t="s">
        <v>76</v>
      </c>
      <c r="K505" s="120">
        <v>9.7681000000000004</v>
      </c>
      <c r="L505" s="120">
        <v>-0.28000000000000003</v>
      </c>
      <c r="M505" s="120">
        <v>0.46</v>
      </c>
      <c r="N505" s="119">
        <v>-0.5660714</v>
      </c>
      <c r="O505" s="118" t="s">
        <v>76</v>
      </c>
    </row>
    <row r="506" spans="1:15" x14ac:dyDescent="0.15">
      <c r="A506" s="125">
        <v>40060</v>
      </c>
      <c r="B506" s="120">
        <v>9.73</v>
      </c>
      <c r="C506" s="124">
        <v>-1.32</v>
      </c>
      <c r="D506" s="119">
        <v>-0.11945699999999999</v>
      </c>
      <c r="E506" s="120">
        <v>11.1</v>
      </c>
      <c r="F506" s="120">
        <v>9.39</v>
      </c>
      <c r="G506" s="120">
        <v>11.12</v>
      </c>
      <c r="H506" s="121" t="s">
        <v>76</v>
      </c>
      <c r="I506" s="122">
        <v>1494534</v>
      </c>
      <c r="J506" s="121" t="s">
        <v>76</v>
      </c>
      <c r="K506" s="120">
        <v>9.6684000000000001</v>
      </c>
      <c r="L506" s="120">
        <v>-1.37</v>
      </c>
      <c r="M506" s="120">
        <v>1.73</v>
      </c>
      <c r="N506" s="119">
        <v>1.0698799000000001</v>
      </c>
      <c r="O506" s="118" t="s">
        <v>76</v>
      </c>
    </row>
    <row r="507" spans="1:15" x14ac:dyDescent="0.15">
      <c r="A507" s="125">
        <v>40053</v>
      </c>
      <c r="B507" s="120">
        <v>11.05</v>
      </c>
      <c r="C507" s="124">
        <v>-0.28000000000000003</v>
      </c>
      <c r="D507" s="119">
        <v>-2.4713200000000001E-2</v>
      </c>
      <c r="E507" s="120">
        <v>11.28</v>
      </c>
      <c r="F507" s="120">
        <v>10.71</v>
      </c>
      <c r="G507" s="120">
        <v>11.75</v>
      </c>
      <c r="H507" s="121" t="s">
        <v>76</v>
      </c>
      <c r="I507" s="122">
        <v>722039</v>
      </c>
      <c r="J507" s="121" t="s">
        <v>76</v>
      </c>
      <c r="K507" s="120">
        <v>10.896599999999999</v>
      </c>
      <c r="L507" s="120">
        <v>-0.23</v>
      </c>
      <c r="M507" s="120">
        <v>1.04</v>
      </c>
      <c r="N507" s="119">
        <v>-6.2925900000000007E-2</v>
      </c>
      <c r="O507" s="118" t="s">
        <v>76</v>
      </c>
    </row>
    <row r="508" spans="1:15" x14ac:dyDescent="0.15">
      <c r="A508" s="125">
        <v>40046</v>
      </c>
      <c r="B508" s="120">
        <v>11.33</v>
      </c>
      <c r="C508" s="124">
        <v>0.36</v>
      </c>
      <c r="D508" s="119">
        <v>3.28168E-2</v>
      </c>
      <c r="E508" s="120">
        <v>11.45</v>
      </c>
      <c r="F508" s="120">
        <v>10.75</v>
      </c>
      <c r="G508" s="120">
        <v>11.96</v>
      </c>
      <c r="H508" s="121" t="s">
        <v>76</v>
      </c>
      <c r="I508" s="122">
        <v>770525</v>
      </c>
      <c r="J508" s="121" t="s">
        <v>76</v>
      </c>
      <c r="K508" s="120">
        <v>11.117000000000001</v>
      </c>
      <c r="L508" s="120">
        <v>-0.12</v>
      </c>
      <c r="M508" s="120">
        <v>1.21</v>
      </c>
      <c r="N508" s="119">
        <v>-0.1052611</v>
      </c>
      <c r="O508" s="118" t="s">
        <v>76</v>
      </c>
    </row>
    <row r="509" spans="1:15" x14ac:dyDescent="0.15">
      <c r="A509" s="125">
        <v>40039</v>
      </c>
      <c r="B509" s="120">
        <v>10.97</v>
      </c>
      <c r="C509" s="124">
        <v>0.03</v>
      </c>
      <c r="D509" s="119">
        <v>2.7422000000000002E-3</v>
      </c>
      <c r="E509" s="120">
        <v>10.94</v>
      </c>
      <c r="F509" s="120">
        <v>10.47</v>
      </c>
      <c r="G509" s="120">
        <v>11.72</v>
      </c>
      <c r="H509" s="121" t="s">
        <v>76</v>
      </c>
      <c r="I509" s="122">
        <v>861173</v>
      </c>
      <c r="J509" s="121" t="s">
        <v>76</v>
      </c>
      <c r="K509" s="120">
        <v>10.801500000000001</v>
      </c>
      <c r="L509" s="120">
        <v>0.03</v>
      </c>
      <c r="M509" s="120">
        <v>1.25</v>
      </c>
      <c r="N509" s="119">
        <v>-0.19146579999999999</v>
      </c>
      <c r="O509" s="118" t="s">
        <v>76</v>
      </c>
    </row>
    <row r="510" spans="1:15" x14ac:dyDescent="0.15">
      <c r="A510" s="125">
        <v>40032</v>
      </c>
      <c r="B510" s="120">
        <v>10.94</v>
      </c>
      <c r="C510" s="124">
        <v>-0.82</v>
      </c>
      <c r="D510" s="119">
        <v>-6.9727899999999995E-2</v>
      </c>
      <c r="E510" s="120">
        <v>11.7</v>
      </c>
      <c r="F510" s="120">
        <v>10.45</v>
      </c>
      <c r="G510" s="120">
        <v>12</v>
      </c>
      <c r="H510" s="121" t="s">
        <v>76</v>
      </c>
      <c r="I510" s="122">
        <v>1065104</v>
      </c>
      <c r="J510" s="121" t="s">
        <v>76</v>
      </c>
      <c r="K510" s="120">
        <v>10.9513</v>
      </c>
      <c r="L510" s="120">
        <v>-0.76</v>
      </c>
      <c r="M510" s="120">
        <v>1.55</v>
      </c>
      <c r="N510" s="119">
        <v>0.73780190000000001</v>
      </c>
      <c r="O510" s="118" t="s">
        <v>76</v>
      </c>
    </row>
    <row r="511" spans="1:15" x14ac:dyDescent="0.15">
      <c r="A511" s="125">
        <v>40025</v>
      </c>
      <c r="B511" s="120">
        <v>11.76</v>
      </c>
      <c r="C511" s="124">
        <v>1.22</v>
      </c>
      <c r="D511" s="119">
        <v>0.11574950000000001</v>
      </c>
      <c r="E511" s="120">
        <v>10.75</v>
      </c>
      <c r="F511" s="120">
        <v>10.75</v>
      </c>
      <c r="G511" s="120">
        <v>11.85</v>
      </c>
      <c r="H511" s="121" t="s">
        <v>76</v>
      </c>
      <c r="I511" s="122">
        <v>612903</v>
      </c>
      <c r="J511" s="121" t="s">
        <v>76</v>
      </c>
      <c r="K511" s="120">
        <v>11.692500000000001</v>
      </c>
      <c r="L511" s="120">
        <v>1.01</v>
      </c>
      <c r="M511" s="120">
        <v>1.1000000000000001</v>
      </c>
      <c r="N511" s="119">
        <v>-0.2368932</v>
      </c>
      <c r="O511" s="118" t="s">
        <v>76</v>
      </c>
    </row>
    <row r="512" spans="1:15" x14ac:dyDescent="0.15">
      <c r="A512" s="125">
        <v>40018</v>
      </c>
      <c r="B512" s="120">
        <v>10.54</v>
      </c>
      <c r="C512" s="124">
        <v>0.09</v>
      </c>
      <c r="D512" s="119">
        <v>8.6123999999999992E-3</v>
      </c>
      <c r="E512" s="120">
        <v>10.5</v>
      </c>
      <c r="F512" s="120">
        <v>10.37</v>
      </c>
      <c r="G512" s="120">
        <v>10.84</v>
      </c>
      <c r="H512" s="121" t="s">
        <v>76</v>
      </c>
      <c r="I512" s="122">
        <v>803168</v>
      </c>
      <c r="J512" s="121" t="s">
        <v>76</v>
      </c>
      <c r="K512" s="120">
        <v>10.565799999999999</v>
      </c>
      <c r="L512" s="120">
        <v>0.04</v>
      </c>
      <c r="M512" s="120">
        <v>0.47</v>
      </c>
      <c r="N512" s="119">
        <v>0.30850680000000003</v>
      </c>
      <c r="O512" s="118" t="s">
        <v>76</v>
      </c>
    </row>
    <row r="513" spans="1:15" x14ac:dyDescent="0.15">
      <c r="A513" s="125">
        <v>40011</v>
      </c>
      <c r="B513" s="120">
        <v>10.45</v>
      </c>
      <c r="C513" s="124">
        <v>0.31</v>
      </c>
      <c r="D513" s="119">
        <v>3.0571999999999998E-2</v>
      </c>
      <c r="E513" s="120">
        <v>10.1</v>
      </c>
      <c r="F513" s="120">
        <v>10</v>
      </c>
      <c r="G513" s="120">
        <v>10.8</v>
      </c>
      <c r="H513" s="121" t="s">
        <v>76</v>
      </c>
      <c r="I513" s="122">
        <v>613805</v>
      </c>
      <c r="J513" s="121" t="s">
        <v>76</v>
      </c>
      <c r="K513" s="120">
        <v>10.472200000000001</v>
      </c>
      <c r="L513" s="120">
        <v>0.35</v>
      </c>
      <c r="M513" s="120">
        <v>0.8</v>
      </c>
      <c r="N513" s="119">
        <v>1.1826E-3</v>
      </c>
      <c r="O513" s="118" t="s">
        <v>76</v>
      </c>
    </row>
    <row r="514" spans="1:15" x14ac:dyDescent="0.15">
      <c r="A514" s="125">
        <v>40004</v>
      </c>
      <c r="B514" s="120">
        <v>10.14</v>
      </c>
      <c r="C514" s="124">
        <v>-0.36</v>
      </c>
      <c r="D514" s="119">
        <v>-3.4285700000000002E-2</v>
      </c>
      <c r="E514" s="120">
        <v>10.3</v>
      </c>
      <c r="F514" s="120">
        <v>9.6000999999999994</v>
      </c>
      <c r="G514" s="120">
        <v>10.5</v>
      </c>
      <c r="H514" s="121" t="s">
        <v>76</v>
      </c>
      <c r="I514" s="122">
        <v>613080</v>
      </c>
      <c r="J514" s="121" t="s">
        <v>76</v>
      </c>
      <c r="K514" s="120">
        <v>9.9839000000000002</v>
      </c>
      <c r="L514" s="120">
        <v>-0.16</v>
      </c>
      <c r="M514" s="120">
        <v>0.89990000000000003</v>
      </c>
      <c r="N514" s="119">
        <v>0.3097761</v>
      </c>
      <c r="O514" s="118" t="s">
        <v>76</v>
      </c>
    </row>
    <row r="515" spans="1:15" x14ac:dyDescent="0.15">
      <c r="A515" s="125">
        <v>39997</v>
      </c>
      <c r="B515" s="120">
        <v>10.5</v>
      </c>
      <c r="C515" s="124">
        <v>-0.06</v>
      </c>
      <c r="D515" s="119">
        <v>-5.6817999999999999E-3</v>
      </c>
      <c r="E515" s="120">
        <v>10.82</v>
      </c>
      <c r="F515" s="120">
        <v>10.25</v>
      </c>
      <c r="G515" s="120">
        <v>11.4</v>
      </c>
      <c r="H515" s="121" t="s">
        <v>76</v>
      </c>
      <c r="I515" s="122">
        <v>468080</v>
      </c>
      <c r="J515" s="121" t="s">
        <v>76</v>
      </c>
      <c r="K515" s="120">
        <v>10.4397</v>
      </c>
      <c r="L515" s="120">
        <v>-0.32</v>
      </c>
      <c r="M515" s="120">
        <v>1.1499999999999999</v>
      </c>
      <c r="N515" s="119">
        <v>-7.9778199999999994E-2</v>
      </c>
      <c r="O515" s="118" t="s">
        <v>76</v>
      </c>
    </row>
    <row r="516" spans="1:15" x14ac:dyDescent="0.15">
      <c r="A516" s="125">
        <v>39990</v>
      </c>
      <c r="B516" s="120">
        <v>10.56</v>
      </c>
      <c r="C516" s="124">
        <v>-0.79</v>
      </c>
      <c r="D516" s="119">
        <v>-6.9603499999999999E-2</v>
      </c>
      <c r="E516" s="120">
        <v>11.19</v>
      </c>
      <c r="F516" s="120">
        <v>10.5</v>
      </c>
      <c r="G516" s="120">
        <v>11.19</v>
      </c>
      <c r="H516" s="121" t="s">
        <v>76</v>
      </c>
      <c r="I516" s="122">
        <v>508660</v>
      </c>
      <c r="J516" s="121" t="s">
        <v>76</v>
      </c>
      <c r="K516" s="120">
        <v>10.604699999999999</v>
      </c>
      <c r="L516" s="120">
        <v>-0.63</v>
      </c>
      <c r="M516" s="120">
        <v>0.69</v>
      </c>
      <c r="N516" s="119">
        <v>0.14662749999999999</v>
      </c>
      <c r="O516" s="118" t="s">
        <v>76</v>
      </c>
    </row>
    <row r="517" spans="1:15" x14ac:dyDescent="0.15">
      <c r="A517" s="125">
        <v>39983</v>
      </c>
      <c r="B517" s="120">
        <v>11.35</v>
      </c>
      <c r="C517" s="124">
        <v>-0.35</v>
      </c>
      <c r="D517" s="119">
        <v>-2.99145E-2</v>
      </c>
      <c r="E517" s="120">
        <v>11.55</v>
      </c>
      <c r="F517" s="120">
        <v>10.8</v>
      </c>
      <c r="G517" s="120">
        <v>11.69</v>
      </c>
      <c r="H517" s="121" t="s">
        <v>76</v>
      </c>
      <c r="I517" s="122">
        <v>443614</v>
      </c>
      <c r="J517" s="121" t="s">
        <v>76</v>
      </c>
      <c r="K517" s="120">
        <v>11.289899999999999</v>
      </c>
      <c r="L517" s="120">
        <v>-0.2</v>
      </c>
      <c r="M517" s="120">
        <v>0.89</v>
      </c>
      <c r="N517" s="119">
        <v>-0.1227724</v>
      </c>
      <c r="O517" s="118" t="s">
        <v>76</v>
      </c>
    </row>
    <row r="518" spans="1:15" x14ac:dyDescent="0.15">
      <c r="A518" s="125">
        <v>39976</v>
      </c>
      <c r="B518" s="120">
        <v>11.7</v>
      </c>
      <c r="C518" s="124">
        <v>0.23</v>
      </c>
      <c r="D518" s="119">
        <v>2.0052299999999999E-2</v>
      </c>
      <c r="E518" s="120">
        <v>11.32</v>
      </c>
      <c r="F518" s="120">
        <v>11.01</v>
      </c>
      <c r="G518" s="120">
        <v>11.84</v>
      </c>
      <c r="H518" s="121" t="s">
        <v>76</v>
      </c>
      <c r="I518" s="122">
        <v>505700</v>
      </c>
      <c r="J518" s="121" t="s">
        <v>76</v>
      </c>
      <c r="K518" s="120">
        <v>11.5791</v>
      </c>
      <c r="L518" s="120">
        <v>0.38</v>
      </c>
      <c r="M518" s="120">
        <v>0.83</v>
      </c>
      <c r="N518" s="119">
        <v>0.17212669999999999</v>
      </c>
      <c r="O518" s="118" t="s">
        <v>76</v>
      </c>
    </row>
    <row r="519" spans="1:15" x14ac:dyDescent="0.15">
      <c r="A519" s="125">
        <v>39969</v>
      </c>
      <c r="B519" s="120">
        <v>11.47</v>
      </c>
      <c r="C519" s="124">
        <v>-0.22</v>
      </c>
      <c r="D519" s="119">
        <v>-1.8819499999999999E-2</v>
      </c>
      <c r="E519" s="120">
        <v>11.75</v>
      </c>
      <c r="F519" s="120">
        <v>11.34</v>
      </c>
      <c r="G519" s="120">
        <v>12.046799999999999</v>
      </c>
      <c r="H519" s="121" t="s">
        <v>76</v>
      </c>
      <c r="I519" s="122">
        <v>431438</v>
      </c>
      <c r="J519" s="121" t="s">
        <v>76</v>
      </c>
      <c r="K519" s="120">
        <v>11.521000000000001</v>
      </c>
      <c r="L519" s="120">
        <v>-0.28000000000000003</v>
      </c>
      <c r="M519" s="120">
        <v>0.70679999999999998</v>
      </c>
      <c r="N519" s="119">
        <v>-2.2989699999999998E-2</v>
      </c>
      <c r="O519" s="118" t="s">
        <v>76</v>
      </c>
    </row>
    <row r="520" spans="1:15" x14ac:dyDescent="0.15">
      <c r="A520" s="125">
        <v>39962</v>
      </c>
      <c r="B520" s="120">
        <v>11.69</v>
      </c>
      <c r="C520" s="124">
        <v>0.75</v>
      </c>
      <c r="D520" s="119">
        <v>6.85558E-2</v>
      </c>
      <c r="E520" s="120">
        <v>11.24</v>
      </c>
      <c r="F520" s="120">
        <v>11.069900000000001</v>
      </c>
      <c r="G520" s="120">
        <v>11.95</v>
      </c>
      <c r="H520" s="121" t="s">
        <v>76</v>
      </c>
      <c r="I520" s="122">
        <v>441590</v>
      </c>
      <c r="J520" s="121" t="s">
        <v>76</v>
      </c>
      <c r="K520" s="120">
        <v>11.6884</v>
      </c>
      <c r="L520" s="120">
        <v>0.45</v>
      </c>
      <c r="M520" s="120">
        <v>0.88009999999999999</v>
      </c>
      <c r="N520" s="119">
        <v>-0.20185729999999999</v>
      </c>
      <c r="O520" s="118" t="s">
        <v>76</v>
      </c>
    </row>
    <row r="521" spans="1:15" x14ac:dyDescent="0.15">
      <c r="A521" s="125">
        <v>39955</v>
      </c>
      <c r="B521" s="120">
        <v>10.94</v>
      </c>
      <c r="C521" s="124">
        <v>-0.68</v>
      </c>
      <c r="D521" s="119">
        <v>-5.8519799999999997E-2</v>
      </c>
      <c r="E521" s="120">
        <v>12.25</v>
      </c>
      <c r="F521" s="120">
        <v>10.87</v>
      </c>
      <c r="G521" s="120">
        <v>12.55</v>
      </c>
      <c r="H521" s="121" t="s">
        <v>76</v>
      </c>
      <c r="I521" s="122">
        <v>553272</v>
      </c>
      <c r="J521" s="121" t="s">
        <v>76</v>
      </c>
      <c r="K521" s="120">
        <v>11.055</v>
      </c>
      <c r="L521" s="120">
        <v>-1.31</v>
      </c>
      <c r="M521" s="120">
        <v>1.68</v>
      </c>
      <c r="N521" s="119">
        <v>-0.1728085</v>
      </c>
      <c r="O521" s="118" t="s">
        <v>76</v>
      </c>
    </row>
    <row r="522" spans="1:15" x14ac:dyDescent="0.15">
      <c r="A522" s="125">
        <v>39948</v>
      </c>
      <c r="B522" s="120">
        <v>11.62</v>
      </c>
      <c r="C522" s="124">
        <v>-0.12</v>
      </c>
      <c r="D522" s="119">
        <v>-1.02215E-2</v>
      </c>
      <c r="E522" s="120">
        <v>11.5</v>
      </c>
      <c r="F522" s="120">
        <v>10.6</v>
      </c>
      <c r="G522" s="120">
        <v>11.63</v>
      </c>
      <c r="H522" s="121" t="s">
        <v>76</v>
      </c>
      <c r="I522" s="122">
        <v>668856</v>
      </c>
      <c r="J522" s="121" t="s">
        <v>76</v>
      </c>
      <c r="K522" s="120">
        <v>11.401999999999999</v>
      </c>
      <c r="L522" s="120">
        <v>0.12</v>
      </c>
      <c r="M522" s="120">
        <v>1.03</v>
      </c>
      <c r="N522" s="119">
        <v>-0.12889300000000001</v>
      </c>
      <c r="O522" s="118" t="s">
        <v>76</v>
      </c>
    </row>
    <row r="523" spans="1:15" x14ac:dyDescent="0.15">
      <c r="A523" s="125">
        <v>39941</v>
      </c>
      <c r="B523" s="120">
        <v>11.74</v>
      </c>
      <c r="C523" s="124">
        <v>0.87</v>
      </c>
      <c r="D523" s="119">
        <v>8.0036800000000005E-2</v>
      </c>
      <c r="E523" s="120">
        <v>10.99</v>
      </c>
      <c r="F523" s="120">
        <v>10.3</v>
      </c>
      <c r="G523" s="120">
        <v>11.74</v>
      </c>
      <c r="H523" s="121" t="s">
        <v>76</v>
      </c>
      <c r="I523" s="122">
        <v>767823</v>
      </c>
      <c r="J523" s="121" t="s">
        <v>76</v>
      </c>
      <c r="K523" s="120">
        <v>11.194000000000001</v>
      </c>
      <c r="L523" s="120">
        <v>0.75</v>
      </c>
      <c r="M523" s="120">
        <v>1.44</v>
      </c>
      <c r="N523" s="119">
        <v>-0.19028729999999999</v>
      </c>
      <c r="O523" s="118" t="s">
        <v>76</v>
      </c>
    </row>
    <row r="524" spans="1:15" x14ac:dyDescent="0.15">
      <c r="A524" s="125">
        <v>39934</v>
      </c>
      <c r="B524" s="120">
        <v>10.87</v>
      </c>
      <c r="C524" s="124">
        <v>0.82</v>
      </c>
      <c r="D524" s="119">
        <v>8.1591999999999998E-2</v>
      </c>
      <c r="E524" s="120">
        <v>10.039999999999999</v>
      </c>
      <c r="F524" s="120">
        <v>9.73</v>
      </c>
      <c r="G524" s="120">
        <v>12.05</v>
      </c>
      <c r="H524" s="121" t="s">
        <v>76</v>
      </c>
      <c r="I524" s="122">
        <v>948266</v>
      </c>
      <c r="J524" s="121" t="s">
        <v>76</v>
      </c>
      <c r="K524" s="120">
        <v>10.927899999999999</v>
      </c>
      <c r="L524" s="120">
        <v>0.83</v>
      </c>
      <c r="M524" s="120">
        <v>2.3199999999999998</v>
      </c>
      <c r="N524" s="119">
        <v>-0.23211229999999999</v>
      </c>
      <c r="O524" s="118" t="s">
        <v>76</v>
      </c>
    </row>
    <row r="525" spans="1:15" x14ac:dyDescent="0.15">
      <c r="A525" s="125">
        <v>39927</v>
      </c>
      <c r="B525" s="120">
        <v>10.050000000000001</v>
      </c>
      <c r="C525" s="124">
        <v>0.61</v>
      </c>
      <c r="D525" s="119">
        <v>6.4618599999999998E-2</v>
      </c>
      <c r="E525" s="120">
        <v>9.25</v>
      </c>
      <c r="F525" s="120">
        <v>8.93</v>
      </c>
      <c r="G525" s="120">
        <v>10.15</v>
      </c>
      <c r="H525" s="121" t="s">
        <v>76</v>
      </c>
      <c r="I525" s="122">
        <v>1234902</v>
      </c>
      <c r="J525" s="121" t="s">
        <v>76</v>
      </c>
      <c r="K525" s="120">
        <v>10.0412</v>
      </c>
      <c r="L525" s="120">
        <v>0.8</v>
      </c>
      <c r="M525" s="120">
        <v>1.22</v>
      </c>
      <c r="N525" s="119">
        <v>0.24836939999999999</v>
      </c>
      <c r="O525" s="118" t="s">
        <v>76</v>
      </c>
    </row>
    <row r="526" spans="1:15" x14ac:dyDescent="0.15">
      <c r="A526" s="125">
        <v>39920</v>
      </c>
      <c r="B526" s="120">
        <v>9.44</v>
      </c>
      <c r="C526" s="124">
        <v>-0.78</v>
      </c>
      <c r="D526" s="119">
        <v>-7.6320899999999997E-2</v>
      </c>
      <c r="E526" s="120">
        <v>10.210000000000001</v>
      </c>
      <c r="F526" s="120">
        <v>9.07</v>
      </c>
      <c r="G526" s="120">
        <v>10.2928</v>
      </c>
      <c r="H526" s="121" t="s">
        <v>76</v>
      </c>
      <c r="I526" s="122">
        <v>989212</v>
      </c>
      <c r="J526" s="121" t="s">
        <v>76</v>
      </c>
      <c r="K526" s="120">
        <v>9.4227000000000007</v>
      </c>
      <c r="L526" s="120">
        <v>-0.77</v>
      </c>
      <c r="M526" s="120">
        <v>1.2228000000000001</v>
      </c>
      <c r="N526" s="119">
        <v>0.62430050000000004</v>
      </c>
      <c r="O526" s="118" t="s">
        <v>76</v>
      </c>
    </row>
    <row r="527" spans="1:15" x14ac:dyDescent="0.15">
      <c r="A527" s="125">
        <v>39913</v>
      </c>
      <c r="B527" s="120">
        <v>10.220000000000001</v>
      </c>
      <c r="C527" s="124">
        <v>0.28999999999999998</v>
      </c>
      <c r="D527" s="119">
        <v>2.9204399999999998E-2</v>
      </c>
      <c r="E527" s="120">
        <v>10.51</v>
      </c>
      <c r="F527" s="120">
        <v>9.5</v>
      </c>
      <c r="G527" s="120">
        <v>10.51</v>
      </c>
      <c r="H527" s="121" t="s">
        <v>76</v>
      </c>
      <c r="I527" s="122">
        <v>609008</v>
      </c>
      <c r="J527" s="121" t="s">
        <v>76</v>
      </c>
      <c r="K527" s="120">
        <v>10.182499999999999</v>
      </c>
      <c r="L527" s="120">
        <v>-0.28999999999999998</v>
      </c>
      <c r="M527" s="120">
        <v>1.01</v>
      </c>
      <c r="N527" s="119">
        <v>4.3859999999999998E-4</v>
      </c>
      <c r="O527" s="118" t="s">
        <v>76</v>
      </c>
    </row>
    <row r="528" spans="1:15" x14ac:dyDescent="0.15">
      <c r="A528" s="125">
        <v>39906</v>
      </c>
      <c r="B528" s="120">
        <v>9.93</v>
      </c>
      <c r="C528" s="124">
        <v>0.49</v>
      </c>
      <c r="D528" s="119">
        <v>5.1906800000000003E-2</v>
      </c>
      <c r="E528" s="120">
        <v>9.43</v>
      </c>
      <c r="F528" s="120">
        <v>8.7100000000000009</v>
      </c>
      <c r="G528" s="120">
        <v>10.15</v>
      </c>
      <c r="H528" s="121" t="s">
        <v>76</v>
      </c>
      <c r="I528" s="122">
        <v>608741</v>
      </c>
      <c r="J528" s="121" t="s">
        <v>76</v>
      </c>
      <c r="K528" s="120">
        <v>9.9498999999999995</v>
      </c>
      <c r="L528" s="120">
        <v>0.5</v>
      </c>
      <c r="M528" s="120">
        <v>1.44</v>
      </c>
      <c r="N528" s="119">
        <v>-0.33536090000000002</v>
      </c>
      <c r="O528" s="118" t="s">
        <v>76</v>
      </c>
    </row>
    <row r="529" spans="1:15" x14ac:dyDescent="0.15">
      <c r="A529" s="125">
        <v>39899</v>
      </c>
      <c r="B529" s="120">
        <v>9.44</v>
      </c>
      <c r="C529" s="124">
        <v>0.9</v>
      </c>
      <c r="D529" s="119">
        <v>0.10538640000000001</v>
      </c>
      <c r="E529" s="120">
        <v>8.56</v>
      </c>
      <c r="F529" s="120">
        <v>8.2379999999999995</v>
      </c>
      <c r="G529" s="120">
        <v>9.85</v>
      </c>
      <c r="H529" s="121" t="s">
        <v>76</v>
      </c>
      <c r="I529" s="122">
        <v>915897</v>
      </c>
      <c r="J529" s="121" t="s">
        <v>76</v>
      </c>
      <c r="K529" s="120">
        <v>9.4430999999999994</v>
      </c>
      <c r="L529" s="120">
        <v>0.88</v>
      </c>
      <c r="M529" s="120">
        <v>1.6120000000000001</v>
      </c>
      <c r="N529" s="119">
        <v>8.3460699999999999E-2</v>
      </c>
      <c r="O529" s="118" t="s">
        <v>76</v>
      </c>
    </row>
    <row r="530" spans="1:15" x14ac:dyDescent="0.15">
      <c r="A530" s="125">
        <v>39892</v>
      </c>
      <c r="B530" s="120">
        <v>8.5399999999999991</v>
      </c>
      <c r="C530" s="124">
        <v>-0.09</v>
      </c>
      <c r="D530" s="119">
        <v>-1.0428700000000001E-2</v>
      </c>
      <c r="E530" s="120">
        <v>8.59</v>
      </c>
      <c r="F530" s="120">
        <v>8</v>
      </c>
      <c r="G530" s="120">
        <v>9.6199999999999992</v>
      </c>
      <c r="H530" s="121" t="s">
        <v>76</v>
      </c>
      <c r="I530" s="122">
        <v>845344</v>
      </c>
      <c r="J530" s="121" t="s">
        <v>76</v>
      </c>
      <c r="K530" s="120">
        <v>8.7188999999999997</v>
      </c>
      <c r="L530" s="120">
        <v>-0.05</v>
      </c>
      <c r="M530" s="120">
        <v>1.62</v>
      </c>
      <c r="N530" s="119">
        <v>-0.51367989999999997</v>
      </c>
      <c r="O530" s="118" t="s">
        <v>76</v>
      </c>
    </row>
    <row r="531" spans="1:15" x14ac:dyDescent="0.15">
      <c r="A531" s="125">
        <v>39885</v>
      </c>
      <c r="B531" s="120">
        <v>8.6300000000000008</v>
      </c>
      <c r="C531" s="124">
        <v>2.63</v>
      </c>
      <c r="D531" s="119">
        <v>0.43833329999999998</v>
      </c>
      <c r="E531" s="120">
        <v>6.08</v>
      </c>
      <c r="F531" s="120">
        <v>5.95</v>
      </c>
      <c r="G531" s="120">
        <v>8.9149999999999991</v>
      </c>
      <c r="H531" s="121" t="s">
        <v>76</v>
      </c>
      <c r="I531" s="122">
        <v>1738246</v>
      </c>
      <c r="J531" s="121" t="s">
        <v>76</v>
      </c>
      <c r="K531" s="120">
        <v>8.6074000000000002</v>
      </c>
      <c r="L531" s="120">
        <v>2.5499999999999998</v>
      </c>
      <c r="M531" s="120">
        <v>2.9649999999999999</v>
      </c>
      <c r="N531" s="119">
        <v>-6.5571199999999996E-2</v>
      </c>
      <c r="O531" s="118" t="s">
        <v>76</v>
      </c>
    </row>
    <row r="532" spans="1:15" x14ac:dyDescent="0.15">
      <c r="A532" s="125">
        <v>39878</v>
      </c>
      <c r="B532" s="120">
        <v>6</v>
      </c>
      <c r="C532" s="124">
        <v>-1.68</v>
      </c>
      <c r="D532" s="119">
        <v>-0.21875</v>
      </c>
      <c r="E532" s="120">
        <v>7.55</v>
      </c>
      <c r="F532" s="120">
        <v>5.75</v>
      </c>
      <c r="G532" s="120">
        <v>7.56</v>
      </c>
      <c r="H532" s="121" t="s">
        <v>76</v>
      </c>
      <c r="I532" s="122">
        <v>1860223</v>
      </c>
      <c r="J532" s="121" t="s">
        <v>76</v>
      </c>
      <c r="K532" s="120">
        <v>6.0082000000000004</v>
      </c>
      <c r="L532" s="120">
        <v>-1.55</v>
      </c>
      <c r="M532" s="120">
        <v>1.81</v>
      </c>
      <c r="N532" s="119">
        <v>0.91388840000000005</v>
      </c>
      <c r="O532" s="118" t="s">
        <v>76</v>
      </c>
    </row>
    <row r="533" spans="1:15" x14ac:dyDescent="0.15">
      <c r="A533" s="125">
        <v>39871</v>
      </c>
      <c r="B533" s="120">
        <v>7.68</v>
      </c>
      <c r="C533" s="124">
        <v>-0.52</v>
      </c>
      <c r="D533" s="119">
        <v>-6.3414600000000002E-2</v>
      </c>
      <c r="E533" s="120">
        <v>8.49</v>
      </c>
      <c r="F533" s="120">
        <v>7.53</v>
      </c>
      <c r="G533" s="120">
        <v>8.49</v>
      </c>
      <c r="H533" s="121" t="s">
        <v>76</v>
      </c>
      <c r="I533" s="122">
        <v>971960</v>
      </c>
      <c r="J533" s="121" t="s">
        <v>76</v>
      </c>
      <c r="K533" s="120">
        <v>7.6837</v>
      </c>
      <c r="L533" s="120">
        <v>-0.81</v>
      </c>
      <c r="M533" s="120">
        <v>0.96</v>
      </c>
      <c r="N533" s="119">
        <v>-0.2140977</v>
      </c>
      <c r="O533" s="118" t="s">
        <v>76</v>
      </c>
    </row>
    <row r="534" spans="1:15" x14ac:dyDescent="0.15">
      <c r="A534" s="125">
        <v>39864</v>
      </c>
      <c r="B534" s="120">
        <v>8.1999999999999993</v>
      </c>
      <c r="C534" s="124">
        <v>-1.35</v>
      </c>
      <c r="D534" s="119">
        <v>-0.1413613</v>
      </c>
      <c r="E534" s="120">
        <v>9.2899999999999991</v>
      </c>
      <c r="F534" s="120">
        <v>8.08</v>
      </c>
      <c r="G534" s="120">
        <v>10.3</v>
      </c>
      <c r="H534" s="121" t="s">
        <v>76</v>
      </c>
      <c r="I534" s="122">
        <v>1236744</v>
      </c>
      <c r="J534" s="121" t="s">
        <v>76</v>
      </c>
      <c r="K534" s="120">
        <v>8.3389000000000006</v>
      </c>
      <c r="L534" s="120">
        <v>-1.0900000000000001</v>
      </c>
      <c r="M534" s="120">
        <v>2.2200000000000002</v>
      </c>
      <c r="N534" s="119">
        <v>6.2069699999999998E-2</v>
      </c>
      <c r="O534" s="118" t="s">
        <v>76</v>
      </c>
    </row>
    <row r="535" spans="1:15" x14ac:dyDescent="0.15">
      <c r="A535" s="125">
        <v>39857</v>
      </c>
      <c r="B535" s="120">
        <v>9.5500000000000007</v>
      </c>
      <c r="C535" s="124">
        <v>-0.79</v>
      </c>
      <c r="D535" s="119">
        <v>-7.6402300000000006E-2</v>
      </c>
      <c r="E535" s="120">
        <v>10.51</v>
      </c>
      <c r="F535" s="120">
        <v>9.11</v>
      </c>
      <c r="G535" s="120">
        <v>10.81</v>
      </c>
      <c r="H535" s="121" t="s">
        <v>76</v>
      </c>
      <c r="I535" s="122">
        <v>1164466</v>
      </c>
      <c r="J535" s="121" t="s">
        <v>76</v>
      </c>
      <c r="K535" s="120">
        <v>9.8132000000000001</v>
      </c>
      <c r="L535" s="120">
        <v>-0.96</v>
      </c>
      <c r="M535" s="120">
        <v>1.7</v>
      </c>
      <c r="N535" s="119">
        <v>1.1746899999999999E-2</v>
      </c>
      <c r="O535" s="118" t="s">
        <v>76</v>
      </c>
    </row>
    <row r="536" spans="1:15" x14ac:dyDescent="0.15">
      <c r="A536" s="125">
        <v>39850</v>
      </c>
      <c r="B536" s="120">
        <v>10.34</v>
      </c>
      <c r="C536" s="124">
        <v>-0.39</v>
      </c>
      <c r="D536" s="119">
        <v>-3.6346700000000003E-2</v>
      </c>
      <c r="E536" s="120">
        <v>10.72</v>
      </c>
      <c r="F536" s="120">
        <v>10</v>
      </c>
      <c r="G536" s="120">
        <v>10.72</v>
      </c>
      <c r="H536" s="121" t="s">
        <v>76</v>
      </c>
      <c r="I536" s="122">
        <v>1150946</v>
      </c>
      <c r="J536" s="121" t="s">
        <v>76</v>
      </c>
      <c r="K536" s="120">
        <v>10.3599</v>
      </c>
      <c r="L536" s="120">
        <v>-0.38</v>
      </c>
      <c r="M536" s="120">
        <v>0.72</v>
      </c>
      <c r="N536" s="119">
        <v>-0.35343449999999998</v>
      </c>
      <c r="O536" s="118" t="s">
        <v>76</v>
      </c>
    </row>
    <row r="537" spans="1:15" x14ac:dyDescent="0.15">
      <c r="A537" s="125">
        <v>39843</v>
      </c>
      <c r="B537" s="120">
        <v>10.73</v>
      </c>
      <c r="C537" s="124">
        <v>-1.18</v>
      </c>
      <c r="D537" s="119">
        <v>-9.9076399999999995E-2</v>
      </c>
      <c r="E537" s="120">
        <v>12.5</v>
      </c>
      <c r="F537" s="120">
        <v>10</v>
      </c>
      <c r="G537" s="120">
        <v>12.5</v>
      </c>
      <c r="H537" s="121" t="s">
        <v>76</v>
      </c>
      <c r="I537" s="122">
        <v>1780092</v>
      </c>
      <c r="J537" s="121" t="s">
        <v>76</v>
      </c>
      <c r="K537" s="120">
        <v>10.627800000000001</v>
      </c>
      <c r="L537" s="120">
        <v>-1.77</v>
      </c>
      <c r="M537" s="120">
        <v>2.5</v>
      </c>
      <c r="N537" s="119">
        <v>1.1917457</v>
      </c>
      <c r="O537" s="118" t="s">
        <v>76</v>
      </c>
    </row>
    <row r="538" spans="1:15" x14ac:dyDescent="0.15">
      <c r="A538" s="125">
        <v>39836</v>
      </c>
      <c r="B538" s="120">
        <v>11.91</v>
      </c>
      <c r="C538" s="124">
        <v>-1.9</v>
      </c>
      <c r="D538" s="119">
        <v>-0.1375815</v>
      </c>
      <c r="E538" s="120">
        <v>13.65</v>
      </c>
      <c r="F538" s="120">
        <v>11.76</v>
      </c>
      <c r="G538" s="120">
        <v>13.97</v>
      </c>
      <c r="H538" s="121" t="s">
        <v>76</v>
      </c>
      <c r="I538" s="122">
        <v>812180</v>
      </c>
      <c r="J538" s="121" t="s">
        <v>76</v>
      </c>
      <c r="K538" s="120">
        <v>12.1412</v>
      </c>
      <c r="L538" s="120">
        <v>-1.74</v>
      </c>
      <c r="M538" s="120">
        <v>2.21</v>
      </c>
      <c r="N538" s="119">
        <v>-0.1056626</v>
      </c>
      <c r="O538" s="118" t="s">
        <v>76</v>
      </c>
    </row>
    <row r="539" spans="1:15" x14ac:dyDescent="0.15">
      <c r="A539" s="125">
        <v>39829</v>
      </c>
      <c r="B539" s="120">
        <v>13.81</v>
      </c>
      <c r="C539" s="124">
        <v>0.74</v>
      </c>
      <c r="D539" s="119">
        <v>5.66182E-2</v>
      </c>
      <c r="E539" s="120">
        <v>13.18</v>
      </c>
      <c r="F539" s="120">
        <v>12.77</v>
      </c>
      <c r="G539" s="120">
        <v>14.05</v>
      </c>
      <c r="H539" s="121" t="s">
        <v>76</v>
      </c>
      <c r="I539" s="122">
        <v>908136</v>
      </c>
      <c r="J539" s="121" t="s">
        <v>76</v>
      </c>
      <c r="K539" s="120">
        <v>13.8096</v>
      </c>
      <c r="L539" s="120">
        <v>0.63</v>
      </c>
      <c r="M539" s="120">
        <v>1.28</v>
      </c>
      <c r="N539" s="119">
        <v>-0.1091632</v>
      </c>
      <c r="O539" s="118" t="s">
        <v>76</v>
      </c>
    </row>
    <row r="540" spans="1:15" x14ac:dyDescent="0.15">
      <c r="A540" s="125">
        <v>39822</v>
      </c>
      <c r="B540" s="120">
        <v>13.07</v>
      </c>
      <c r="C540" s="124">
        <v>-0.22</v>
      </c>
      <c r="D540" s="119">
        <v>-1.65538E-2</v>
      </c>
      <c r="E540" s="120">
        <v>13.4</v>
      </c>
      <c r="F540" s="120">
        <v>13.01</v>
      </c>
      <c r="G540" s="120">
        <v>14.1</v>
      </c>
      <c r="H540" s="121" t="s">
        <v>76</v>
      </c>
      <c r="I540" s="122">
        <v>1019419</v>
      </c>
      <c r="J540" s="121" t="s">
        <v>76</v>
      </c>
      <c r="K540" s="120">
        <v>13.324199999999999</v>
      </c>
      <c r="L540" s="120">
        <v>-0.33</v>
      </c>
      <c r="M540" s="120">
        <v>1.0900000000000001</v>
      </c>
      <c r="N540" s="119">
        <v>0.1254884</v>
      </c>
      <c r="O540" s="118" t="s">
        <v>76</v>
      </c>
    </row>
    <row r="541" spans="1:15" x14ac:dyDescent="0.15">
      <c r="A541" s="125">
        <v>39815</v>
      </c>
      <c r="B541" s="120">
        <v>13.29</v>
      </c>
      <c r="C541" s="124">
        <v>1.07</v>
      </c>
      <c r="D541" s="119">
        <v>8.7561399999999998E-2</v>
      </c>
      <c r="E541" s="120">
        <v>12.25</v>
      </c>
      <c r="F541" s="120">
        <v>11.88</v>
      </c>
      <c r="G541" s="120">
        <v>13.45</v>
      </c>
      <c r="H541" s="121" t="s">
        <v>76</v>
      </c>
      <c r="I541" s="122">
        <v>905757</v>
      </c>
      <c r="J541" s="121" t="s">
        <v>76</v>
      </c>
      <c r="K541" s="120">
        <v>12.9975</v>
      </c>
      <c r="L541" s="120">
        <v>1.04</v>
      </c>
      <c r="M541" s="120">
        <v>1.57</v>
      </c>
      <c r="N541" s="119">
        <v>1.3512170999999999</v>
      </c>
      <c r="O541" s="118" t="s">
        <v>76</v>
      </c>
    </row>
    <row r="542" spans="1:15" x14ac:dyDescent="0.15">
      <c r="A542" s="125">
        <v>39808</v>
      </c>
      <c r="B542" s="120">
        <v>12.22</v>
      </c>
      <c r="C542" s="124">
        <v>-0.36</v>
      </c>
      <c r="D542" s="119">
        <v>-2.8616900000000001E-2</v>
      </c>
      <c r="E542" s="120">
        <v>12.5</v>
      </c>
      <c r="F542" s="120">
        <v>12</v>
      </c>
      <c r="G542" s="120">
        <v>12.6426</v>
      </c>
      <c r="H542" s="121" t="s">
        <v>76</v>
      </c>
      <c r="I542" s="122">
        <v>385229</v>
      </c>
      <c r="J542" s="121" t="s">
        <v>76</v>
      </c>
      <c r="K542" s="120">
        <v>12.1134</v>
      </c>
      <c r="L542" s="120">
        <v>-0.28000000000000003</v>
      </c>
      <c r="M542" s="120">
        <v>0.64259999999999995</v>
      </c>
      <c r="N542" s="119">
        <v>-0.52436229999999995</v>
      </c>
      <c r="O542" s="118" t="s">
        <v>76</v>
      </c>
    </row>
    <row r="543" spans="1:15" x14ac:dyDescent="0.15">
      <c r="A543" s="125">
        <v>39801</v>
      </c>
      <c r="B543" s="120">
        <v>12.58</v>
      </c>
      <c r="C543" s="124">
        <v>-0.32</v>
      </c>
      <c r="D543" s="119">
        <v>-2.48062E-2</v>
      </c>
      <c r="E543" s="120">
        <v>12.81</v>
      </c>
      <c r="F543" s="120">
        <v>12.22</v>
      </c>
      <c r="G543" s="120">
        <v>13.25</v>
      </c>
      <c r="H543" s="121" t="s">
        <v>76</v>
      </c>
      <c r="I543" s="122">
        <v>809921</v>
      </c>
      <c r="J543" s="121" t="s">
        <v>76</v>
      </c>
      <c r="K543" s="120">
        <v>12.6783</v>
      </c>
      <c r="L543" s="120">
        <v>-0.23</v>
      </c>
      <c r="M543" s="120">
        <v>1.03</v>
      </c>
      <c r="N543" s="119">
        <v>0.13980590000000001</v>
      </c>
      <c r="O543" s="118" t="s">
        <v>76</v>
      </c>
    </row>
    <row r="544" spans="1:15" x14ac:dyDescent="0.15">
      <c r="A544" s="125">
        <v>39794</v>
      </c>
      <c r="B544" s="120">
        <v>12.9</v>
      </c>
      <c r="C544" s="124">
        <v>-0.52</v>
      </c>
      <c r="D544" s="119">
        <v>-3.8748100000000001E-2</v>
      </c>
      <c r="E544" s="120">
        <v>13.75</v>
      </c>
      <c r="F544" s="120">
        <v>12.65</v>
      </c>
      <c r="G544" s="120">
        <v>14.15</v>
      </c>
      <c r="H544" s="121" t="s">
        <v>76</v>
      </c>
      <c r="I544" s="122">
        <v>710578</v>
      </c>
      <c r="J544" s="121" t="s">
        <v>76</v>
      </c>
      <c r="K544" s="120">
        <v>12.9495</v>
      </c>
      <c r="L544" s="120">
        <v>-0.85</v>
      </c>
      <c r="M544" s="120">
        <v>1.5</v>
      </c>
      <c r="N544" s="119">
        <v>-2.1637300000000002E-2</v>
      </c>
      <c r="O544" s="118" t="s">
        <v>76</v>
      </c>
    </row>
    <row r="545" spans="1:15" x14ac:dyDescent="0.15">
      <c r="A545" s="125">
        <v>39787</v>
      </c>
      <c r="B545" s="120">
        <v>13.42</v>
      </c>
      <c r="C545" s="124">
        <v>-0.02</v>
      </c>
      <c r="D545" s="119">
        <v>-1.4881E-3</v>
      </c>
      <c r="E545" s="120">
        <v>13</v>
      </c>
      <c r="F545" s="120">
        <v>12.1</v>
      </c>
      <c r="G545" s="120">
        <v>13.43</v>
      </c>
      <c r="H545" s="121" t="s">
        <v>76</v>
      </c>
      <c r="I545" s="122">
        <v>726293</v>
      </c>
      <c r="J545" s="121" t="s">
        <v>76</v>
      </c>
      <c r="K545" s="120">
        <v>12.872299999999999</v>
      </c>
      <c r="L545" s="120">
        <v>0.42</v>
      </c>
      <c r="M545" s="120">
        <v>1.33</v>
      </c>
      <c r="N545" s="119">
        <v>0.30411280000000002</v>
      </c>
      <c r="O545" s="118" t="s">
        <v>76</v>
      </c>
    </row>
    <row r="546" spans="1:15" x14ac:dyDescent="0.15">
      <c r="A546" s="125">
        <v>39780</v>
      </c>
      <c r="B546" s="120">
        <v>13.44</v>
      </c>
      <c r="C546" s="124">
        <v>1.43</v>
      </c>
      <c r="D546" s="119">
        <v>0.1190674</v>
      </c>
      <c r="E546" s="120">
        <v>11.98</v>
      </c>
      <c r="F546" s="120">
        <v>11.98</v>
      </c>
      <c r="G546" s="120">
        <v>13.69</v>
      </c>
      <c r="H546" s="121" t="s">
        <v>76</v>
      </c>
      <c r="I546" s="122">
        <v>556925</v>
      </c>
      <c r="J546" s="121" t="s">
        <v>76</v>
      </c>
      <c r="K546" s="120">
        <v>13.358599999999999</v>
      </c>
      <c r="L546" s="120">
        <v>1.46</v>
      </c>
      <c r="M546" s="120">
        <v>1.71</v>
      </c>
      <c r="N546" s="119">
        <v>-0.61313260000000003</v>
      </c>
      <c r="O546" s="118" t="s">
        <v>76</v>
      </c>
    </row>
    <row r="547" spans="1:15" x14ac:dyDescent="0.15">
      <c r="A547" s="117">
        <v>39773</v>
      </c>
      <c r="B547" s="115">
        <v>12.01</v>
      </c>
      <c r="C547" s="114" t="s">
        <v>76</v>
      </c>
      <c r="D547" s="114" t="s">
        <v>76</v>
      </c>
      <c r="E547" s="115">
        <v>14.48</v>
      </c>
      <c r="F547" s="115">
        <v>11.25</v>
      </c>
      <c r="G547" s="115">
        <v>15.99</v>
      </c>
      <c r="H547" s="114" t="s">
        <v>76</v>
      </c>
      <c r="I547" s="116">
        <v>1439576</v>
      </c>
      <c r="J547" s="114" t="s">
        <v>76</v>
      </c>
      <c r="K547" s="115">
        <v>11.6555</v>
      </c>
      <c r="L547" s="115">
        <v>-2.4700000000000002</v>
      </c>
      <c r="M547" s="115">
        <v>4.74</v>
      </c>
      <c r="N547" s="114" t="s">
        <v>76</v>
      </c>
      <c r="O547" s="113" t="s">
        <v>76</v>
      </c>
    </row>
  </sheetData>
  <mergeCells count="5">
    <mergeCell ref="A19:C19"/>
    <mergeCell ref="D19:H19"/>
    <mergeCell ref="I19:J19"/>
    <mergeCell ref="L19:M19"/>
    <mergeCell ref="N19:P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7"/>
  <sheetViews>
    <sheetView topLeftCell="F218" workbookViewId="0">
      <selection activeCell="Q151" sqref="Q151"/>
    </sheetView>
  </sheetViews>
  <sheetFormatPr baseColWidth="10" defaultColWidth="5.83203125" defaultRowHeight="11" x14ac:dyDescent="0.15"/>
  <cols>
    <col min="1" max="30" width="9.5" style="112" customWidth="1"/>
    <col min="31" max="16384" width="5.83203125" style="112"/>
  </cols>
  <sheetData>
    <row r="1" spans="1:3" x14ac:dyDescent="0.15">
      <c r="A1" s="137" t="s">
        <v>155</v>
      </c>
    </row>
    <row r="3" spans="1:3" x14ac:dyDescent="0.15">
      <c r="A3" s="112" t="s">
        <v>154</v>
      </c>
    </row>
    <row r="4" spans="1:3" x14ac:dyDescent="0.15">
      <c r="A4" s="112" t="s">
        <v>127</v>
      </c>
    </row>
    <row r="5" spans="1:3" x14ac:dyDescent="0.15">
      <c r="A5" s="112" t="s">
        <v>126</v>
      </c>
    </row>
    <row r="6" spans="1:3" x14ac:dyDescent="0.15">
      <c r="A6" s="112" t="s">
        <v>153</v>
      </c>
    </row>
    <row r="7" spans="1:3" x14ac:dyDescent="0.15">
      <c r="A7" s="112" t="s">
        <v>152</v>
      </c>
    </row>
    <row r="9" spans="1:3" x14ac:dyDescent="0.15">
      <c r="A9" s="137" t="s">
        <v>125</v>
      </c>
      <c r="B9" s="175">
        <v>2849253479</v>
      </c>
    </row>
    <row r="10" spans="1:3" x14ac:dyDescent="0.15">
      <c r="A10" s="174" t="s">
        <v>55</v>
      </c>
      <c r="B10" s="135" t="s">
        <v>90</v>
      </c>
      <c r="C10" s="134" t="s">
        <v>124</v>
      </c>
    </row>
    <row r="11" spans="1:3" x14ac:dyDescent="0.15">
      <c r="A11" s="173" t="s">
        <v>151</v>
      </c>
      <c r="B11" s="172">
        <v>79262901</v>
      </c>
      <c r="C11" s="171">
        <v>7</v>
      </c>
    </row>
    <row r="12" spans="1:3" x14ac:dyDescent="0.15">
      <c r="A12" s="169" t="s">
        <v>150</v>
      </c>
      <c r="B12" s="170">
        <v>577474497</v>
      </c>
      <c r="C12" s="167">
        <v>61</v>
      </c>
    </row>
    <row r="13" spans="1:3" x14ac:dyDescent="0.15">
      <c r="A13" s="169" t="s">
        <v>149</v>
      </c>
      <c r="B13" s="170">
        <v>602666772</v>
      </c>
      <c r="C13" s="167">
        <v>67</v>
      </c>
    </row>
    <row r="14" spans="1:3" x14ac:dyDescent="0.15">
      <c r="A14" s="169" t="s">
        <v>148</v>
      </c>
      <c r="B14" s="168">
        <v>1060559184</v>
      </c>
      <c r="C14" s="167">
        <v>100</v>
      </c>
    </row>
    <row r="15" spans="1:3" x14ac:dyDescent="0.15">
      <c r="A15" s="166" t="s">
        <v>147</v>
      </c>
      <c r="B15" s="165">
        <v>529290125</v>
      </c>
      <c r="C15" s="164">
        <v>28</v>
      </c>
    </row>
    <row r="17" spans="1:16" x14ac:dyDescent="0.15">
      <c r="A17" s="137" t="s">
        <v>146</v>
      </c>
    </row>
    <row r="18" spans="1:16" x14ac:dyDescent="0.15">
      <c r="A18" s="310" t="s">
        <v>55</v>
      </c>
      <c r="B18" s="310" t="s">
        <v>76</v>
      </c>
      <c r="C18" s="310" t="s">
        <v>76</v>
      </c>
      <c r="D18" s="310" t="s">
        <v>90</v>
      </c>
      <c r="E18" s="310" t="s">
        <v>76</v>
      </c>
      <c r="F18" s="310" t="s">
        <v>76</v>
      </c>
      <c r="G18" s="310" t="s">
        <v>76</v>
      </c>
      <c r="H18" s="310" t="s">
        <v>76</v>
      </c>
      <c r="I18" s="310" t="s">
        <v>114</v>
      </c>
      <c r="J18" s="310" t="s">
        <v>76</v>
      </c>
      <c r="K18" s="163" t="s">
        <v>113</v>
      </c>
      <c r="L18" s="311" t="s">
        <v>112</v>
      </c>
      <c r="M18" s="311" t="s">
        <v>76</v>
      </c>
      <c r="N18" s="310" t="s">
        <v>111</v>
      </c>
      <c r="O18" s="310" t="s">
        <v>76</v>
      </c>
      <c r="P18" s="310" t="s">
        <v>76</v>
      </c>
    </row>
    <row r="19" spans="1:16" x14ac:dyDescent="0.15">
      <c r="A19" s="157" t="s">
        <v>92</v>
      </c>
      <c r="B19" s="188">
        <v>537.5</v>
      </c>
      <c r="C19" s="155">
        <v>42888</v>
      </c>
      <c r="D19" s="157" t="s">
        <v>108</v>
      </c>
      <c r="E19" s="162">
        <v>200102241</v>
      </c>
      <c r="F19" s="161">
        <v>41586</v>
      </c>
      <c r="G19" s="160" t="s">
        <v>110</v>
      </c>
      <c r="H19" s="159">
        <v>1392233389</v>
      </c>
      <c r="I19" s="157" t="s">
        <v>109</v>
      </c>
      <c r="J19" s="158">
        <v>135</v>
      </c>
      <c r="K19" s="157" t="s">
        <v>109</v>
      </c>
      <c r="L19" s="128">
        <v>0.1049696</v>
      </c>
      <c r="M19" s="155">
        <v>42419</v>
      </c>
      <c r="N19" s="157" t="s">
        <v>108</v>
      </c>
      <c r="O19" s="156">
        <v>1081970468.1219101</v>
      </c>
      <c r="P19" s="155">
        <v>41586</v>
      </c>
    </row>
    <row r="20" spans="1:16" x14ac:dyDescent="0.15">
      <c r="A20" s="147" t="s">
        <v>93</v>
      </c>
      <c r="B20" s="191">
        <v>304.40460000000002</v>
      </c>
      <c r="C20" s="145">
        <v>43399</v>
      </c>
      <c r="D20" s="147" t="s">
        <v>105</v>
      </c>
      <c r="E20" s="146">
        <v>1240260</v>
      </c>
      <c r="F20" s="152">
        <v>41642</v>
      </c>
      <c r="G20" s="151" t="s">
        <v>107</v>
      </c>
      <c r="H20" s="150">
        <v>1236908604</v>
      </c>
      <c r="I20" s="147" t="s">
        <v>106</v>
      </c>
      <c r="J20" s="149">
        <v>124</v>
      </c>
      <c r="K20" s="147" t="s">
        <v>106</v>
      </c>
      <c r="L20" s="148">
        <v>-0.17181979999999999</v>
      </c>
      <c r="M20" s="145">
        <v>43028</v>
      </c>
      <c r="N20" s="147" t="s">
        <v>105</v>
      </c>
      <c r="O20" s="146">
        <v>7318692.8619499998</v>
      </c>
      <c r="P20" s="145">
        <v>41642</v>
      </c>
    </row>
    <row r="21" spans="1:16" x14ac:dyDescent="0.15">
      <c r="A21" s="140" t="s">
        <v>100</v>
      </c>
      <c r="B21" s="182">
        <v>408.62091254752852</v>
      </c>
      <c r="C21" s="138" t="s">
        <v>76</v>
      </c>
      <c r="D21" s="140" t="s">
        <v>100</v>
      </c>
      <c r="E21" s="139">
        <v>10833663.41825095</v>
      </c>
      <c r="F21" s="144" t="s">
        <v>76</v>
      </c>
      <c r="G21" s="144" t="s">
        <v>104</v>
      </c>
      <c r="H21" s="143">
        <v>2849253479</v>
      </c>
      <c r="I21" s="140" t="s">
        <v>103</v>
      </c>
      <c r="J21" s="142">
        <v>3</v>
      </c>
      <c r="K21" s="140" t="s">
        <v>102</v>
      </c>
      <c r="L21" s="141">
        <v>-4.1210374639769488E-2</v>
      </c>
      <c r="M21" s="138" t="s">
        <v>101</v>
      </c>
      <c r="N21" s="140" t="s">
        <v>100</v>
      </c>
      <c r="O21" s="139">
        <v>60996041.889555275</v>
      </c>
      <c r="P21" s="138" t="s">
        <v>76</v>
      </c>
    </row>
    <row r="23" spans="1:16" x14ac:dyDescent="0.15">
      <c r="A23" s="137" t="s">
        <v>145</v>
      </c>
    </row>
    <row r="24" spans="1:16" x14ac:dyDescent="0.15">
      <c r="A24" s="136" t="s">
        <v>98</v>
      </c>
      <c r="B24" s="135" t="s">
        <v>97</v>
      </c>
      <c r="C24" s="135" t="s">
        <v>96</v>
      </c>
      <c r="D24" s="135" t="s">
        <v>95</v>
      </c>
      <c r="E24" s="135" t="s">
        <v>94</v>
      </c>
      <c r="F24" s="135" t="s">
        <v>93</v>
      </c>
      <c r="G24" s="135" t="s">
        <v>92</v>
      </c>
      <c r="H24" s="135" t="s">
        <v>91</v>
      </c>
      <c r="I24" s="135" t="s">
        <v>90</v>
      </c>
      <c r="J24" s="135" t="s">
        <v>89</v>
      </c>
      <c r="K24" s="135" t="s">
        <v>88</v>
      </c>
      <c r="L24" s="135" t="s">
        <v>87</v>
      </c>
      <c r="M24" s="135" t="s">
        <v>86</v>
      </c>
      <c r="N24" s="135" t="s">
        <v>85</v>
      </c>
      <c r="O24" s="135" t="s">
        <v>84</v>
      </c>
      <c r="P24" s="134" t="s">
        <v>144</v>
      </c>
    </row>
    <row r="25" spans="1:16" x14ac:dyDescent="0.15">
      <c r="A25" s="133">
        <v>43420</v>
      </c>
      <c r="B25" s="188">
        <v>332.7</v>
      </c>
      <c r="C25" s="190">
        <v>2.5</v>
      </c>
      <c r="D25" s="128">
        <v>7.5712000000000002E-3</v>
      </c>
      <c r="E25" s="188">
        <v>333.9</v>
      </c>
      <c r="F25" s="188">
        <v>324.89999999999998</v>
      </c>
      <c r="G25" s="188">
        <v>340.4</v>
      </c>
      <c r="H25" s="188">
        <v>328.1</v>
      </c>
      <c r="I25" s="130">
        <v>6135445</v>
      </c>
      <c r="J25" s="189">
        <v>22349169.596379999</v>
      </c>
      <c r="K25" s="131" t="s">
        <v>76</v>
      </c>
      <c r="L25" s="188">
        <v>-1.2</v>
      </c>
      <c r="M25" s="188">
        <v>15.5</v>
      </c>
      <c r="N25" s="128">
        <v>9.9200499999999997E-2</v>
      </c>
      <c r="O25" s="128">
        <v>-6.7213899999999993E-2</v>
      </c>
      <c r="P25" s="187">
        <v>1.297403894806492E-2</v>
      </c>
    </row>
    <row r="26" spans="1:16" x14ac:dyDescent="0.15">
      <c r="A26" s="125">
        <v>43413</v>
      </c>
      <c r="B26" s="184">
        <v>330.2</v>
      </c>
      <c r="C26" s="186">
        <v>-5.6</v>
      </c>
      <c r="D26" s="119">
        <v>-1.66766E-2</v>
      </c>
      <c r="E26" s="184">
        <v>333.3</v>
      </c>
      <c r="F26" s="184">
        <v>326.3</v>
      </c>
      <c r="G26" s="184">
        <v>338.54</v>
      </c>
      <c r="H26" s="184">
        <v>330.2</v>
      </c>
      <c r="I26" s="122">
        <v>5581734</v>
      </c>
      <c r="J26" s="185">
        <v>23959586.722630002</v>
      </c>
      <c r="K26" s="121" t="s">
        <v>76</v>
      </c>
      <c r="L26" s="184">
        <v>-3.1</v>
      </c>
      <c r="M26" s="184">
        <v>12.24</v>
      </c>
      <c r="N26" s="119">
        <v>-0.52181379999999999</v>
      </c>
      <c r="O26" s="119">
        <v>-0.51503030000000005</v>
      </c>
      <c r="P26" s="183">
        <v>1.297403894806492E-2</v>
      </c>
    </row>
    <row r="27" spans="1:16" x14ac:dyDescent="0.15">
      <c r="A27" s="125">
        <v>43406</v>
      </c>
      <c r="B27" s="184">
        <v>335.8</v>
      </c>
      <c r="C27" s="186">
        <v>22.7</v>
      </c>
      <c r="D27" s="119">
        <v>7.2500800000000004E-2</v>
      </c>
      <c r="E27" s="184">
        <v>312.7</v>
      </c>
      <c r="F27" s="184">
        <v>312.4042</v>
      </c>
      <c r="G27" s="184">
        <v>338.1</v>
      </c>
      <c r="H27" s="184">
        <v>335.8</v>
      </c>
      <c r="I27" s="122">
        <v>11672721</v>
      </c>
      <c r="J27" s="185">
        <v>49404299.752400003</v>
      </c>
      <c r="K27" s="121" t="s">
        <v>76</v>
      </c>
      <c r="L27" s="184">
        <v>23.1</v>
      </c>
      <c r="M27" s="184">
        <v>25.695799999999998</v>
      </c>
      <c r="N27" s="119">
        <v>-6.5166000000000002E-2</v>
      </c>
      <c r="O27" s="119">
        <v>-1.6879399999999999E-2</v>
      </c>
      <c r="P27" s="183">
        <v>1.297000038910001E-2</v>
      </c>
    </row>
    <row r="28" spans="1:16" x14ac:dyDescent="0.15">
      <c r="A28" s="125">
        <v>43399</v>
      </c>
      <c r="B28" s="184">
        <v>313.10000000000002</v>
      </c>
      <c r="C28" s="186">
        <v>-12.6</v>
      </c>
      <c r="D28" s="119">
        <v>-3.8685900000000002E-2</v>
      </c>
      <c r="E28" s="184">
        <v>325.39999999999998</v>
      </c>
      <c r="F28" s="184">
        <v>304.40460000000002</v>
      </c>
      <c r="G28" s="184">
        <v>326.10000000000002</v>
      </c>
      <c r="H28" s="184">
        <v>313.10000000000002</v>
      </c>
      <c r="I28" s="122">
        <v>12486411</v>
      </c>
      <c r="J28" s="185">
        <v>50252534.52679</v>
      </c>
      <c r="K28" s="121" t="s">
        <v>76</v>
      </c>
      <c r="L28" s="184">
        <v>-12.3</v>
      </c>
      <c r="M28" s="184">
        <v>21.695399999999999</v>
      </c>
      <c r="N28" s="119">
        <v>-0.5440566</v>
      </c>
      <c r="O28" s="119">
        <v>-0.58898850000000003</v>
      </c>
      <c r="P28" s="183">
        <v>1.283104085403408E-2</v>
      </c>
    </row>
    <row r="29" spans="1:16" x14ac:dyDescent="0.15">
      <c r="A29" s="125">
        <v>43392</v>
      </c>
      <c r="B29" s="184">
        <v>325.7</v>
      </c>
      <c r="C29" s="186">
        <v>-49.6</v>
      </c>
      <c r="D29" s="119">
        <v>-0.1321609</v>
      </c>
      <c r="E29" s="184">
        <v>373.1</v>
      </c>
      <c r="F29" s="184">
        <v>319.5</v>
      </c>
      <c r="G29" s="184">
        <v>375.2</v>
      </c>
      <c r="H29" s="184">
        <v>325.7</v>
      </c>
      <c r="I29" s="122">
        <v>27385881</v>
      </c>
      <c r="J29" s="185">
        <v>122265511.36778</v>
      </c>
      <c r="K29" s="121" t="s">
        <v>76</v>
      </c>
      <c r="L29" s="184">
        <v>-47.4</v>
      </c>
      <c r="M29" s="184">
        <v>55.7</v>
      </c>
      <c r="N29" s="119">
        <v>2.1819288000000001</v>
      </c>
      <c r="O29" s="119">
        <v>1.8465100999999999</v>
      </c>
      <c r="P29" s="183">
        <v>1.3070016076119779E-2</v>
      </c>
    </row>
    <row r="30" spans="1:16" x14ac:dyDescent="0.15">
      <c r="A30" s="125">
        <v>43385</v>
      </c>
      <c r="B30" s="184">
        <v>375.3</v>
      </c>
      <c r="C30" s="186">
        <v>-11.6</v>
      </c>
      <c r="D30" s="119">
        <v>-2.9981899999999999E-2</v>
      </c>
      <c r="E30" s="184">
        <v>388.6</v>
      </c>
      <c r="F30" s="184">
        <v>369.4</v>
      </c>
      <c r="G30" s="184">
        <v>388.9</v>
      </c>
      <c r="H30" s="184">
        <v>375.3</v>
      </c>
      <c r="I30" s="122">
        <v>8606692</v>
      </c>
      <c r="J30" s="185">
        <v>42952776.72744</v>
      </c>
      <c r="K30" s="121" t="s">
        <v>76</v>
      </c>
      <c r="L30" s="184">
        <v>-13.3</v>
      </c>
      <c r="M30" s="184">
        <v>19.5</v>
      </c>
      <c r="N30" s="119">
        <v>3.8482799999999998E-2</v>
      </c>
      <c r="O30" s="119">
        <v>-3.1530999999999998E-3</v>
      </c>
      <c r="P30" s="183">
        <v>1.3153913947094959E-2</v>
      </c>
    </row>
    <row r="31" spans="1:16" x14ac:dyDescent="0.15">
      <c r="A31" s="125">
        <v>43378</v>
      </c>
      <c r="B31" s="184">
        <v>386.9</v>
      </c>
      <c r="C31" s="186">
        <v>-13.5</v>
      </c>
      <c r="D31" s="119">
        <v>-3.3716299999999998E-2</v>
      </c>
      <c r="E31" s="184">
        <v>401</v>
      </c>
      <c r="F31" s="184">
        <v>382.6</v>
      </c>
      <c r="G31" s="184">
        <v>407.8</v>
      </c>
      <c r="H31" s="184">
        <v>386.9</v>
      </c>
      <c r="I31" s="122">
        <v>8287756</v>
      </c>
      <c r="J31" s="185">
        <v>43088640.738240004</v>
      </c>
      <c r="K31" s="121" t="s">
        <v>76</v>
      </c>
      <c r="L31" s="184">
        <v>-14.1</v>
      </c>
      <c r="M31" s="184">
        <v>25.2</v>
      </c>
      <c r="N31" s="119">
        <v>-4.5074999999999997E-2</v>
      </c>
      <c r="O31" s="119">
        <v>-3.83627E-2</v>
      </c>
      <c r="P31" s="183">
        <v>1.3121981944152849E-2</v>
      </c>
    </row>
    <row r="32" spans="1:16" x14ac:dyDescent="0.15">
      <c r="A32" s="125">
        <v>43371</v>
      </c>
      <c r="B32" s="184">
        <v>400.4</v>
      </c>
      <c r="C32" s="186">
        <v>10.9</v>
      </c>
      <c r="D32" s="119">
        <v>2.7984599999999998E-2</v>
      </c>
      <c r="E32" s="184">
        <v>389.7</v>
      </c>
      <c r="F32" s="184">
        <v>382.23</v>
      </c>
      <c r="G32" s="184">
        <v>401.9</v>
      </c>
      <c r="H32" s="184">
        <v>400.4</v>
      </c>
      <c r="I32" s="122">
        <v>8678960</v>
      </c>
      <c r="J32" s="185">
        <v>44807580.299249999</v>
      </c>
      <c r="K32" s="121" t="s">
        <v>76</v>
      </c>
      <c r="L32" s="184">
        <v>10.7</v>
      </c>
      <c r="M32" s="184">
        <v>19.670000000000002</v>
      </c>
      <c r="N32" s="119">
        <v>-0.1069006</v>
      </c>
      <c r="O32" s="119">
        <v>-9.40333E-2</v>
      </c>
      <c r="P32" s="183">
        <v>1.302795799786342E-2</v>
      </c>
    </row>
    <row r="33" spans="1:16" x14ac:dyDescent="0.15">
      <c r="A33" s="125">
        <v>43364</v>
      </c>
      <c r="B33" s="184">
        <v>389.5</v>
      </c>
      <c r="C33" s="186">
        <v>2.6</v>
      </c>
      <c r="D33" s="119">
        <v>6.7200999999999997E-3</v>
      </c>
      <c r="E33" s="184">
        <v>385.2</v>
      </c>
      <c r="F33" s="184">
        <v>384.7</v>
      </c>
      <c r="G33" s="184">
        <v>393.2</v>
      </c>
      <c r="H33" s="184">
        <v>389.5</v>
      </c>
      <c r="I33" s="122">
        <v>9717799</v>
      </c>
      <c r="J33" s="185">
        <v>49458308.040299997</v>
      </c>
      <c r="K33" s="121" t="s">
        <v>76</v>
      </c>
      <c r="L33" s="184">
        <v>4.3</v>
      </c>
      <c r="M33" s="184">
        <v>8.5</v>
      </c>
      <c r="N33" s="119">
        <v>0.39780219999999999</v>
      </c>
      <c r="O33" s="119">
        <v>0.42890089999999997</v>
      </c>
      <c r="P33" s="183">
        <v>1.30759976986244E-2</v>
      </c>
    </row>
    <row r="34" spans="1:16" x14ac:dyDescent="0.15">
      <c r="A34" s="125">
        <v>43357</v>
      </c>
      <c r="B34" s="184">
        <v>386.9</v>
      </c>
      <c r="C34" s="186">
        <v>10.1</v>
      </c>
      <c r="D34" s="119">
        <v>2.6804700000000001E-2</v>
      </c>
      <c r="E34" s="184">
        <v>375</v>
      </c>
      <c r="F34" s="184">
        <v>375</v>
      </c>
      <c r="G34" s="184">
        <v>388</v>
      </c>
      <c r="H34" s="184">
        <v>386.9</v>
      </c>
      <c r="I34" s="122">
        <v>6952199</v>
      </c>
      <c r="J34" s="185">
        <v>34612833.416869998</v>
      </c>
      <c r="K34" s="121" t="s">
        <v>76</v>
      </c>
      <c r="L34" s="184">
        <v>11.9</v>
      </c>
      <c r="M34" s="184">
        <v>13</v>
      </c>
      <c r="N34" s="119">
        <v>-0.51583380000000001</v>
      </c>
      <c r="O34" s="119">
        <v>-0.50549670000000002</v>
      </c>
      <c r="P34" s="183">
        <v>1.306591755406023E-2</v>
      </c>
    </row>
    <row r="35" spans="1:16" x14ac:dyDescent="0.15">
      <c r="A35" s="125">
        <v>43350</v>
      </c>
      <c r="B35" s="184">
        <v>376.8</v>
      </c>
      <c r="C35" s="186">
        <v>4.9000000000000004</v>
      </c>
      <c r="D35" s="119">
        <v>1.3175600000000001E-2</v>
      </c>
      <c r="E35" s="184">
        <v>373.9</v>
      </c>
      <c r="F35" s="184">
        <v>372</v>
      </c>
      <c r="G35" s="184">
        <v>382.3</v>
      </c>
      <c r="H35" s="184">
        <v>376.8</v>
      </c>
      <c r="I35" s="122">
        <v>14359117</v>
      </c>
      <c r="J35" s="185">
        <v>69995154.310859993</v>
      </c>
      <c r="K35" s="121" t="s">
        <v>76</v>
      </c>
      <c r="L35" s="184">
        <v>2.9</v>
      </c>
      <c r="M35" s="184">
        <v>10.3</v>
      </c>
      <c r="N35" s="119">
        <v>0.55182229999999999</v>
      </c>
      <c r="O35" s="119">
        <v>0.56651399999999996</v>
      </c>
      <c r="P35" s="183">
        <v>1.292106521261613E-2</v>
      </c>
    </row>
    <row r="36" spans="1:16" x14ac:dyDescent="0.15">
      <c r="A36" s="125">
        <v>43343</v>
      </c>
      <c r="B36" s="184">
        <v>371.9</v>
      </c>
      <c r="C36" s="186">
        <v>1.9</v>
      </c>
      <c r="D36" s="119">
        <v>5.1351000000000001E-3</v>
      </c>
      <c r="E36" s="184">
        <v>370.7</v>
      </c>
      <c r="F36" s="184">
        <v>369.8</v>
      </c>
      <c r="G36" s="184">
        <v>376</v>
      </c>
      <c r="H36" s="184">
        <v>371.9</v>
      </c>
      <c r="I36" s="122">
        <v>9253068</v>
      </c>
      <c r="J36" s="185">
        <v>44682111.23945</v>
      </c>
      <c r="K36" s="121" t="s">
        <v>76</v>
      </c>
      <c r="L36" s="184">
        <v>1.2</v>
      </c>
      <c r="M36" s="184">
        <v>6.2</v>
      </c>
      <c r="N36" s="119">
        <v>-0.30077890000000002</v>
      </c>
      <c r="O36" s="119">
        <v>-0.28379510000000002</v>
      </c>
      <c r="P36" s="183">
        <v>1.2960922817704621E-2</v>
      </c>
    </row>
    <row r="37" spans="1:16" x14ac:dyDescent="0.15">
      <c r="A37" s="125">
        <v>43336</v>
      </c>
      <c r="B37" s="184">
        <v>370</v>
      </c>
      <c r="C37" s="186">
        <v>-0.5</v>
      </c>
      <c r="D37" s="119">
        <v>-1.3495E-3</v>
      </c>
      <c r="E37" s="184">
        <v>372.3</v>
      </c>
      <c r="F37" s="184">
        <v>360.2</v>
      </c>
      <c r="G37" s="184">
        <v>373.6</v>
      </c>
      <c r="H37" s="184">
        <v>370</v>
      </c>
      <c r="I37" s="122">
        <v>13233393</v>
      </c>
      <c r="J37" s="185">
        <v>62387325.693460003</v>
      </c>
      <c r="K37" s="121" t="s">
        <v>76</v>
      </c>
      <c r="L37" s="184">
        <v>-2.2999999999999998</v>
      </c>
      <c r="M37" s="184">
        <v>13.4</v>
      </c>
      <c r="N37" s="119">
        <v>0.10979999999999999</v>
      </c>
      <c r="O37" s="119">
        <v>9.9886699999999995E-2</v>
      </c>
      <c r="P37" s="183">
        <v>1.284307052130023E-2</v>
      </c>
    </row>
    <row r="38" spans="1:16" x14ac:dyDescent="0.15">
      <c r="A38" s="125">
        <v>43329</v>
      </c>
      <c r="B38" s="184">
        <v>370.5</v>
      </c>
      <c r="C38" s="186">
        <v>-7.4</v>
      </c>
      <c r="D38" s="119">
        <v>-1.9581899999999999E-2</v>
      </c>
      <c r="E38" s="184">
        <v>374.9</v>
      </c>
      <c r="F38" s="184">
        <v>365.1</v>
      </c>
      <c r="G38" s="184">
        <v>382.8</v>
      </c>
      <c r="H38" s="184">
        <v>370.5</v>
      </c>
      <c r="I38" s="122">
        <v>11924124</v>
      </c>
      <c r="J38" s="185">
        <v>56721593.426449999</v>
      </c>
      <c r="K38" s="121" t="s">
        <v>76</v>
      </c>
      <c r="L38" s="184">
        <v>-4.4000000000000004</v>
      </c>
      <c r="M38" s="184">
        <v>17.7</v>
      </c>
      <c r="N38" s="119">
        <v>0.1981078</v>
      </c>
      <c r="O38" s="119">
        <v>0.166879</v>
      </c>
      <c r="P38" s="183">
        <v>1.275006056278768E-2</v>
      </c>
    </row>
    <row r="39" spans="1:16" x14ac:dyDescent="0.15">
      <c r="A39" s="125">
        <v>43322</v>
      </c>
      <c r="B39" s="184">
        <v>377.9</v>
      </c>
      <c r="C39" s="186">
        <v>2.9</v>
      </c>
      <c r="D39" s="119">
        <v>7.7333000000000002E-3</v>
      </c>
      <c r="E39" s="184">
        <v>377.9</v>
      </c>
      <c r="F39" s="184">
        <v>374.4</v>
      </c>
      <c r="G39" s="184">
        <v>389.2</v>
      </c>
      <c r="H39" s="184">
        <v>377.9</v>
      </c>
      <c r="I39" s="122">
        <v>9952463</v>
      </c>
      <c r="J39" s="185">
        <v>48609661.75801</v>
      </c>
      <c r="K39" s="121" t="s">
        <v>76</v>
      </c>
      <c r="L39" s="184">
        <v>0</v>
      </c>
      <c r="M39" s="184">
        <v>14.8</v>
      </c>
      <c r="N39" s="119">
        <v>-0.48812749999999999</v>
      </c>
      <c r="O39" s="119">
        <v>-0.50372890000000003</v>
      </c>
      <c r="P39" s="183">
        <v>1.2766989671505359E-2</v>
      </c>
    </row>
    <row r="40" spans="1:16" x14ac:dyDescent="0.15">
      <c r="A40" s="125">
        <v>43315</v>
      </c>
      <c r="B40" s="184">
        <v>375</v>
      </c>
      <c r="C40" s="186">
        <v>-27.1</v>
      </c>
      <c r="D40" s="119">
        <v>-6.7396200000000003E-2</v>
      </c>
      <c r="E40" s="184">
        <v>401.5</v>
      </c>
      <c r="F40" s="184">
        <v>370.2</v>
      </c>
      <c r="G40" s="184">
        <v>403.7</v>
      </c>
      <c r="H40" s="184">
        <v>375</v>
      </c>
      <c r="I40" s="122">
        <v>19443248</v>
      </c>
      <c r="J40" s="185">
        <v>97949803.772080004</v>
      </c>
      <c r="K40" s="121" t="s">
        <v>76</v>
      </c>
      <c r="L40" s="184">
        <v>-26.5</v>
      </c>
      <c r="M40" s="184">
        <v>33.5</v>
      </c>
      <c r="N40" s="119">
        <v>1.2288492</v>
      </c>
      <c r="O40" s="119">
        <v>1.1294504000000001</v>
      </c>
      <c r="P40" s="183">
        <v>1.30049158581944E-2</v>
      </c>
    </row>
    <row r="41" spans="1:16" x14ac:dyDescent="0.15">
      <c r="A41" s="125">
        <v>43308</v>
      </c>
      <c r="B41" s="184">
        <v>402.1</v>
      </c>
      <c r="C41" s="186">
        <v>-2.2000000000000002</v>
      </c>
      <c r="D41" s="119">
        <v>-5.4415000000000002E-3</v>
      </c>
      <c r="E41" s="184">
        <v>403.8</v>
      </c>
      <c r="F41" s="184">
        <v>395.7</v>
      </c>
      <c r="G41" s="184">
        <v>408</v>
      </c>
      <c r="H41" s="184">
        <v>402.1</v>
      </c>
      <c r="I41" s="122">
        <v>8723447</v>
      </c>
      <c r="J41" s="185">
        <v>45997691.418669999</v>
      </c>
      <c r="K41" s="121" t="s">
        <v>76</v>
      </c>
      <c r="L41" s="184">
        <v>-1.7</v>
      </c>
      <c r="M41" s="184">
        <v>12.3</v>
      </c>
      <c r="N41" s="119">
        <v>-0.38755489999999998</v>
      </c>
      <c r="O41" s="119">
        <v>-0.38560440000000001</v>
      </c>
      <c r="P41" s="183">
        <v>1.310306873869861E-2</v>
      </c>
    </row>
    <row r="42" spans="1:16" x14ac:dyDescent="0.15">
      <c r="A42" s="125">
        <v>43301</v>
      </c>
      <c r="B42" s="184">
        <v>404.3</v>
      </c>
      <c r="C42" s="186">
        <v>-0.4</v>
      </c>
      <c r="D42" s="119">
        <v>-9.8839999999999996E-4</v>
      </c>
      <c r="E42" s="184">
        <v>403.8</v>
      </c>
      <c r="F42" s="184">
        <v>394</v>
      </c>
      <c r="G42" s="184">
        <v>405</v>
      </c>
      <c r="H42" s="184">
        <v>404.3</v>
      </c>
      <c r="I42" s="122">
        <v>14243638</v>
      </c>
      <c r="J42" s="185">
        <v>74866574.353379995</v>
      </c>
      <c r="K42" s="121" t="s">
        <v>76</v>
      </c>
      <c r="L42" s="184">
        <v>0.5</v>
      </c>
      <c r="M42" s="184">
        <v>11</v>
      </c>
      <c r="N42" s="119">
        <v>0.2785744</v>
      </c>
      <c r="O42" s="119">
        <v>0.24092150000000001</v>
      </c>
      <c r="P42" s="183">
        <v>1.313197636244255E-2</v>
      </c>
    </row>
    <row r="43" spans="1:16" x14ac:dyDescent="0.15">
      <c r="A43" s="125">
        <v>43294</v>
      </c>
      <c r="B43" s="184">
        <v>404.7</v>
      </c>
      <c r="C43" s="186">
        <v>-3.3</v>
      </c>
      <c r="D43" s="119">
        <v>-8.0882000000000003E-3</v>
      </c>
      <c r="E43" s="184">
        <v>409.1</v>
      </c>
      <c r="F43" s="184">
        <v>404.3</v>
      </c>
      <c r="G43" s="184">
        <v>415.7</v>
      </c>
      <c r="H43" s="184">
        <v>404.7</v>
      </c>
      <c r="I43" s="122">
        <v>11140250</v>
      </c>
      <c r="J43" s="185">
        <v>60331433.063490003</v>
      </c>
      <c r="K43" s="121" t="s">
        <v>76</v>
      </c>
      <c r="L43" s="184">
        <v>-4.4000000000000004</v>
      </c>
      <c r="M43" s="184">
        <v>11.4</v>
      </c>
      <c r="N43" s="119">
        <v>-0.42700700000000003</v>
      </c>
      <c r="O43" s="119">
        <v>-0.41377560000000002</v>
      </c>
      <c r="P43" s="183">
        <v>1.323206393733295E-2</v>
      </c>
    </row>
    <row r="44" spans="1:16" x14ac:dyDescent="0.15">
      <c r="A44" s="125">
        <v>43287</v>
      </c>
      <c r="B44" s="184">
        <v>408</v>
      </c>
      <c r="C44" s="186">
        <v>21.3</v>
      </c>
      <c r="D44" s="119">
        <v>5.5081499999999999E-2</v>
      </c>
      <c r="E44" s="184">
        <v>386.4</v>
      </c>
      <c r="F44" s="184">
        <v>382.01350000000002</v>
      </c>
      <c r="G44" s="184">
        <v>409.2</v>
      </c>
      <c r="H44" s="184">
        <v>408</v>
      </c>
      <c r="I44" s="122">
        <v>19442210</v>
      </c>
      <c r="J44" s="185">
        <v>102915260.89952999</v>
      </c>
      <c r="K44" s="121" t="s">
        <v>76</v>
      </c>
      <c r="L44" s="184">
        <v>21.6</v>
      </c>
      <c r="M44" s="184">
        <v>27.186499999999999</v>
      </c>
      <c r="N44" s="119">
        <v>0.70566090000000004</v>
      </c>
      <c r="O44" s="119">
        <v>0.76871670000000003</v>
      </c>
      <c r="P44" s="183">
        <v>1.328303490781574E-2</v>
      </c>
    </row>
    <row r="45" spans="1:16" x14ac:dyDescent="0.15">
      <c r="A45" s="125">
        <v>43280</v>
      </c>
      <c r="B45" s="184">
        <v>386.7</v>
      </c>
      <c r="C45" s="186">
        <v>1.9</v>
      </c>
      <c r="D45" s="119">
        <v>4.9376000000000003E-3</v>
      </c>
      <c r="E45" s="184">
        <v>384.3</v>
      </c>
      <c r="F45" s="184">
        <v>379.8</v>
      </c>
      <c r="G45" s="184">
        <v>397.4</v>
      </c>
      <c r="H45" s="184">
        <v>386.7</v>
      </c>
      <c r="I45" s="122">
        <v>11398637</v>
      </c>
      <c r="J45" s="185">
        <v>58186402.036930002</v>
      </c>
      <c r="K45" s="121" t="s">
        <v>76</v>
      </c>
      <c r="L45" s="184">
        <v>2.4</v>
      </c>
      <c r="M45" s="184">
        <v>17.600000000000001</v>
      </c>
      <c r="N45" s="119">
        <v>-0.39545259999999999</v>
      </c>
      <c r="O45" s="119">
        <v>-0.38752560000000003</v>
      </c>
      <c r="P45" s="183">
        <v>1.3207073708678369E-2</v>
      </c>
    </row>
    <row r="46" spans="1:16" x14ac:dyDescent="0.15">
      <c r="A46" s="125">
        <v>43273</v>
      </c>
      <c r="B46" s="184">
        <v>384.8</v>
      </c>
      <c r="C46" s="186">
        <v>5.3</v>
      </c>
      <c r="D46" s="119">
        <v>1.3965699999999999E-2</v>
      </c>
      <c r="E46" s="184">
        <v>380.3</v>
      </c>
      <c r="F46" s="184">
        <v>377.2</v>
      </c>
      <c r="G46" s="184">
        <v>386.1</v>
      </c>
      <c r="H46" s="184">
        <v>384.8</v>
      </c>
      <c r="I46" s="122">
        <v>18854827</v>
      </c>
      <c r="J46" s="185">
        <v>95002176.085260004</v>
      </c>
      <c r="K46" s="121" t="s">
        <v>76</v>
      </c>
      <c r="L46" s="184">
        <v>4.5</v>
      </c>
      <c r="M46" s="184">
        <v>8.9</v>
      </c>
      <c r="N46" s="119">
        <v>0.46308080000000001</v>
      </c>
      <c r="O46" s="119">
        <v>0.43986059999999999</v>
      </c>
      <c r="P46" s="183">
        <v>1.3268054505167911E-2</v>
      </c>
    </row>
    <row r="47" spans="1:16" x14ac:dyDescent="0.15">
      <c r="A47" s="125">
        <v>43266</v>
      </c>
      <c r="B47" s="184">
        <v>379.5</v>
      </c>
      <c r="C47" s="186">
        <v>-3.4</v>
      </c>
      <c r="D47" s="119">
        <v>-8.8795999999999996E-3</v>
      </c>
      <c r="E47" s="184">
        <v>383.3</v>
      </c>
      <c r="F47" s="184">
        <v>377.8</v>
      </c>
      <c r="G47" s="184">
        <v>395.101</v>
      </c>
      <c r="H47" s="184">
        <v>379.5</v>
      </c>
      <c r="I47" s="122">
        <v>12887072</v>
      </c>
      <c r="J47" s="185">
        <v>65980122.092079997</v>
      </c>
      <c r="K47" s="121" t="s">
        <v>76</v>
      </c>
      <c r="L47" s="184">
        <v>-3.8</v>
      </c>
      <c r="M47" s="184">
        <v>17.300999999999998</v>
      </c>
      <c r="N47" s="119">
        <v>0.27446609999999999</v>
      </c>
      <c r="O47" s="119">
        <v>0.28487600000000002</v>
      </c>
      <c r="P47" s="183">
        <v>1.328303490781574E-2</v>
      </c>
    </row>
    <row r="48" spans="1:16" x14ac:dyDescent="0.15">
      <c r="A48" s="125">
        <v>43259</v>
      </c>
      <c r="B48" s="184">
        <v>382.9</v>
      </c>
      <c r="C48" s="186">
        <v>11.7</v>
      </c>
      <c r="D48" s="119">
        <v>3.1519400000000003E-2</v>
      </c>
      <c r="E48" s="184">
        <v>372.8</v>
      </c>
      <c r="F48" s="184">
        <v>368.2</v>
      </c>
      <c r="G48" s="184">
        <v>387.7</v>
      </c>
      <c r="H48" s="184">
        <v>382.9</v>
      </c>
      <c r="I48" s="122">
        <v>10111742</v>
      </c>
      <c r="J48" s="185">
        <v>51351354.569870003</v>
      </c>
      <c r="K48" s="121" t="s">
        <v>76</v>
      </c>
      <c r="L48" s="184">
        <v>10.1</v>
      </c>
      <c r="M48" s="184">
        <v>19.5</v>
      </c>
      <c r="N48" s="119">
        <v>0.2387097</v>
      </c>
      <c r="O48" s="119">
        <v>0.27375820000000001</v>
      </c>
      <c r="P48" s="183">
        <v>1.3410038755012E-2</v>
      </c>
    </row>
    <row r="49" spans="1:16" x14ac:dyDescent="0.15">
      <c r="A49" s="125">
        <v>43252</v>
      </c>
      <c r="B49" s="184">
        <v>371.2</v>
      </c>
      <c r="C49" s="186">
        <v>-3.3</v>
      </c>
      <c r="D49" s="119">
        <v>-8.8117000000000004E-3</v>
      </c>
      <c r="E49" s="184">
        <v>372.5</v>
      </c>
      <c r="F49" s="184">
        <v>365.6</v>
      </c>
      <c r="G49" s="184">
        <v>377.4</v>
      </c>
      <c r="H49" s="184">
        <v>371.2</v>
      </c>
      <c r="I49" s="122">
        <v>8163125</v>
      </c>
      <c r="J49" s="185">
        <v>40314837.751560003</v>
      </c>
      <c r="K49" s="121" t="s">
        <v>76</v>
      </c>
      <c r="L49" s="184">
        <v>-1.3</v>
      </c>
      <c r="M49" s="184">
        <v>11.8</v>
      </c>
      <c r="N49" s="119">
        <v>-0.36274200000000001</v>
      </c>
      <c r="O49" s="119">
        <v>-0.37704460000000001</v>
      </c>
      <c r="P49" s="183">
        <v>1.334703629059167E-2</v>
      </c>
    </row>
    <row r="50" spans="1:16" x14ac:dyDescent="0.15">
      <c r="A50" s="125">
        <v>43245</v>
      </c>
      <c r="B50" s="184">
        <v>374.5</v>
      </c>
      <c r="C50" s="186">
        <v>3.1</v>
      </c>
      <c r="D50" s="119">
        <v>8.3467999999999997E-3</v>
      </c>
      <c r="E50" s="184">
        <v>373.8</v>
      </c>
      <c r="F50" s="184">
        <v>371.4</v>
      </c>
      <c r="G50" s="184">
        <v>388.5</v>
      </c>
      <c r="H50" s="184">
        <v>374.5</v>
      </c>
      <c r="I50" s="122">
        <v>12809764</v>
      </c>
      <c r="J50" s="185">
        <v>64715444.76952</v>
      </c>
      <c r="K50" s="121" t="s">
        <v>76</v>
      </c>
      <c r="L50" s="184">
        <v>0.7</v>
      </c>
      <c r="M50" s="184">
        <v>17.100000000000001</v>
      </c>
      <c r="N50" s="119">
        <v>0.29318759999999999</v>
      </c>
      <c r="O50" s="119">
        <v>0.30336570000000002</v>
      </c>
      <c r="P50" s="183">
        <v>1.330707404055996E-2</v>
      </c>
    </row>
    <row r="51" spans="1:16" x14ac:dyDescent="0.15">
      <c r="A51" s="125">
        <v>43238</v>
      </c>
      <c r="B51" s="184">
        <v>371.4</v>
      </c>
      <c r="C51" s="186">
        <v>-2.4</v>
      </c>
      <c r="D51" s="119">
        <v>-6.4205E-3</v>
      </c>
      <c r="E51" s="184">
        <v>374</v>
      </c>
      <c r="F51" s="184">
        <v>366</v>
      </c>
      <c r="G51" s="184">
        <v>376.7</v>
      </c>
      <c r="H51" s="184">
        <v>371.4</v>
      </c>
      <c r="I51" s="122">
        <v>9905573</v>
      </c>
      <c r="J51" s="185">
        <v>49652559.408629999</v>
      </c>
      <c r="K51" s="121" t="s">
        <v>76</v>
      </c>
      <c r="L51" s="184">
        <v>-2.6</v>
      </c>
      <c r="M51" s="184">
        <v>10.7</v>
      </c>
      <c r="N51" s="119">
        <v>0.5377461</v>
      </c>
      <c r="O51" s="119">
        <v>0.5305763</v>
      </c>
      <c r="P51" s="183">
        <v>1.347091629172616E-2</v>
      </c>
    </row>
    <row r="52" spans="1:16" x14ac:dyDescent="0.15">
      <c r="A52" s="125">
        <v>43231</v>
      </c>
      <c r="B52" s="184">
        <v>373.8</v>
      </c>
      <c r="C52" s="186">
        <v>1.8</v>
      </c>
      <c r="D52" s="119">
        <v>4.8386999999999996E-3</v>
      </c>
      <c r="E52" s="184">
        <v>371.9</v>
      </c>
      <c r="F52" s="184">
        <v>365.9</v>
      </c>
      <c r="G52" s="184">
        <v>377.1</v>
      </c>
      <c r="H52" s="184">
        <v>373.8</v>
      </c>
      <c r="I52" s="122">
        <v>6441618</v>
      </c>
      <c r="J52" s="185">
        <v>32440434.792690001</v>
      </c>
      <c r="K52" s="121" t="s">
        <v>76</v>
      </c>
      <c r="L52" s="184">
        <v>1.9</v>
      </c>
      <c r="M52" s="184">
        <v>11.2</v>
      </c>
      <c r="N52" s="119">
        <v>-0.60304939999999996</v>
      </c>
      <c r="O52" s="119">
        <v>-0.60329350000000004</v>
      </c>
      <c r="P52" s="183">
        <v>1.3540961408259991E-2</v>
      </c>
    </row>
    <row r="53" spans="1:16" x14ac:dyDescent="0.15">
      <c r="A53" s="125">
        <v>43224</v>
      </c>
      <c r="B53" s="184">
        <v>372</v>
      </c>
      <c r="C53" s="186">
        <v>9</v>
      </c>
      <c r="D53" s="119">
        <v>2.47934E-2</v>
      </c>
      <c r="E53" s="184">
        <v>363.7</v>
      </c>
      <c r="F53" s="184">
        <v>359.4</v>
      </c>
      <c r="G53" s="184">
        <v>382.8</v>
      </c>
      <c r="H53" s="184">
        <v>372</v>
      </c>
      <c r="I53" s="122">
        <v>16227757</v>
      </c>
      <c r="J53" s="185">
        <v>81774390.877010003</v>
      </c>
      <c r="K53" s="121" t="s">
        <v>76</v>
      </c>
      <c r="L53" s="184">
        <v>8.3000000000000007</v>
      </c>
      <c r="M53" s="184">
        <v>23.4</v>
      </c>
      <c r="N53" s="119">
        <v>7.0005600000000001E-2</v>
      </c>
      <c r="O53" s="119">
        <v>0.12447800000000001</v>
      </c>
      <c r="P53" s="183">
        <v>1.352996888107158E-2</v>
      </c>
    </row>
    <row r="54" spans="1:16" x14ac:dyDescent="0.15">
      <c r="A54" s="125">
        <v>43217</v>
      </c>
      <c r="B54" s="184">
        <v>363</v>
      </c>
      <c r="C54" s="186">
        <v>16.8</v>
      </c>
      <c r="D54" s="119">
        <v>4.8526899999999998E-2</v>
      </c>
      <c r="E54" s="184">
        <v>348</v>
      </c>
      <c r="F54" s="184">
        <v>338.1</v>
      </c>
      <c r="G54" s="184">
        <v>366.4</v>
      </c>
      <c r="H54" s="184">
        <v>363</v>
      </c>
      <c r="I54" s="122">
        <v>15166049</v>
      </c>
      <c r="J54" s="185">
        <v>72722091.537770003</v>
      </c>
      <c r="K54" s="121" t="s">
        <v>76</v>
      </c>
      <c r="L54" s="184">
        <v>15</v>
      </c>
      <c r="M54" s="184">
        <v>28.3</v>
      </c>
      <c r="N54" s="119">
        <v>-0.2467974</v>
      </c>
      <c r="O54" s="119">
        <v>-0.24811150000000001</v>
      </c>
      <c r="P54" s="183">
        <v>1.377809008115295E-2</v>
      </c>
    </row>
    <row r="55" spans="1:16" x14ac:dyDescent="0.15">
      <c r="A55" s="125">
        <v>43210</v>
      </c>
      <c r="B55" s="184">
        <v>346.2</v>
      </c>
      <c r="C55" s="186">
        <v>1.6</v>
      </c>
      <c r="D55" s="119">
        <v>4.6430999999999998E-3</v>
      </c>
      <c r="E55" s="184">
        <v>345.3</v>
      </c>
      <c r="F55" s="184">
        <v>336.6</v>
      </c>
      <c r="G55" s="184">
        <v>352.7</v>
      </c>
      <c r="H55" s="184">
        <v>346.2</v>
      </c>
      <c r="I55" s="122">
        <v>20135417</v>
      </c>
      <c r="J55" s="185">
        <v>96719249.440860003</v>
      </c>
      <c r="K55" s="121" t="s">
        <v>76</v>
      </c>
      <c r="L55" s="184">
        <v>0.9</v>
      </c>
      <c r="M55" s="184">
        <v>16.100000000000001</v>
      </c>
      <c r="N55" s="119">
        <v>1.1358554999999999</v>
      </c>
      <c r="O55" s="119">
        <v>1.0939479999999999</v>
      </c>
      <c r="P55" s="183">
        <v>1.400305266548108E-2</v>
      </c>
    </row>
    <row r="56" spans="1:16" x14ac:dyDescent="0.15">
      <c r="A56" s="125">
        <v>43203</v>
      </c>
      <c r="B56" s="184">
        <v>344.6</v>
      </c>
      <c r="C56" s="186">
        <v>-3.4</v>
      </c>
      <c r="D56" s="119">
        <v>-9.7701000000000003E-3</v>
      </c>
      <c r="E56" s="184">
        <v>349.8</v>
      </c>
      <c r="F56" s="184">
        <v>336.6</v>
      </c>
      <c r="G56" s="184">
        <v>351.2</v>
      </c>
      <c r="H56" s="184">
        <v>344.6</v>
      </c>
      <c r="I56" s="122">
        <v>9427331</v>
      </c>
      <c r="J56" s="185">
        <v>46189899.949309997</v>
      </c>
      <c r="K56" s="121" t="s">
        <v>76</v>
      </c>
      <c r="L56" s="184">
        <v>-5.2</v>
      </c>
      <c r="M56" s="184">
        <v>14.6</v>
      </c>
      <c r="N56" s="119">
        <v>-0.1817009</v>
      </c>
      <c r="O56" s="119">
        <v>-0.16938020000000001</v>
      </c>
      <c r="P56" s="183">
        <v>1.4238929232521709E-2</v>
      </c>
    </row>
    <row r="57" spans="1:16" x14ac:dyDescent="0.15">
      <c r="A57" s="125">
        <v>43196</v>
      </c>
      <c r="B57" s="184">
        <v>348</v>
      </c>
      <c r="C57" s="186">
        <v>1.4</v>
      </c>
      <c r="D57" s="119">
        <v>4.0391999999999997E-3</v>
      </c>
      <c r="E57" s="184">
        <v>342.4</v>
      </c>
      <c r="F57" s="184">
        <v>336.9</v>
      </c>
      <c r="G57" s="184">
        <v>349.8</v>
      </c>
      <c r="H57" s="184">
        <v>348</v>
      </c>
      <c r="I57" s="122">
        <v>11520642</v>
      </c>
      <c r="J57" s="185">
        <v>55608956.948799998</v>
      </c>
      <c r="K57" s="121" t="s">
        <v>76</v>
      </c>
      <c r="L57" s="184">
        <v>5.6</v>
      </c>
      <c r="M57" s="184">
        <v>12.9</v>
      </c>
      <c r="N57" s="119">
        <v>0.20835629999999999</v>
      </c>
      <c r="O57" s="119">
        <v>0.1911158</v>
      </c>
      <c r="P57" s="183">
        <v>1.4090063687087869E-2</v>
      </c>
    </row>
    <row r="58" spans="1:16" x14ac:dyDescent="0.15">
      <c r="A58" s="125">
        <v>43189</v>
      </c>
      <c r="B58" s="184">
        <v>346.6</v>
      </c>
      <c r="C58" s="186">
        <v>-2.9</v>
      </c>
      <c r="D58" s="119">
        <v>-8.2976000000000005E-3</v>
      </c>
      <c r="E58" s="184">
        <v>348</v>
      </c>
      <c r="F58" s="184">
        <v>341.9</v>
      </c>
      <c r="G58" s="184">
        <v>357</v>
      </c>
      <c r="H58" s="184">
        <v>346.6</v>
      </c>
      <c r="I58" s="122">
        <v>9534143</v>
      </c>
      <c r="J58" s="185">
        <v>46686439.57841</v>
      </c>
      <c r="K58" s="121" t="s">
        <v>76</v>
      </c>
      <c r="L58" s="184">
        <v>-1.4</v>
      </c>
      <c r="M58" s="184">
        <v>15.1</v>
      </c>
      <c r="N58" s="119">
        <v>-0.31785839999999999</v>
      </c>
      <c r="O58" s="119">
        <v>-0.32976080000000002</v>
      </c>
      <c r="P58" s="183">
        <v>1.401502410584146E-2</v>
      </c>
    </row>
    <row r="59" spans="1:16" x14ac:dyDescent="0.15">
      <c r="A59" s="125">
        <v>43182</v>
      </c>
      <c r="B59" s="184">
        <v>349.5</v>
      </c>
      <c r="C59" s="186">
        <v>-8.8000000000000007</v>
      </c>
      <c r="D59" s="119">
        <v>-2.45604E-2</v>
      </c>
      <c r="E59" s="184">
        <v>359.3</v>
      </c>
      <c r="F59" s="184">
        <v>344</v>
      </c>
      <c r="G59" s="184">
        <v>367.8</v>
      </c>
      <c r="H59" s="184">
        <v>349.5</v>
      </c>
      <c r="I59" s="122">
        <v>13976780</v>
      </c>
      <c r="J59" s="185">
        <v>69656387.723890007</v>
      </c>
      <c r="K59" s="121" t="s">
        <v>76</v>
      </c>
      <c r="L59" s="184">
        <v>-9.8000000000000007</v>
      </c>
      <c r="M59" s="184">
        <v>23.8</v>
      </c>
      <c r="N59" s="119">
        <v>-0.11343590000000001</v>
      </c>
      <c r="O59" s="119">
        <v>-0.12907250000000001</v>
      </c>
      <c r="P59" s="183">
        <v>1.413207840477099E-2</v>
      </c>
    </row>
    <row r="60" spans="1:16" x14ac:dyDescent="0.15">
      <c r="A60" s="125">
        <v>43175</v>
      </c>
      <c r="B60" s="184">
        <v>358.3</v>
      </c>
      <c r="C60" s="186">
        <v>-14.8</v>
      </c>
      <c r="D60" s="119">
        <v>-3.9667599999999997E-2</v>
      </c>
      <c r="E60" s="184">
        <v>375</v>
      </c>
      <c r="F60" s="184">
        <v>355.9</v>
      </c>
      <c r="G60" s="184">
        <v>375.7</v>
      </c>
      <c r="H60" s="184">
        <v>358.3</v>
      </c>
      <c r="I60" s="122">
        <v>15765110</v>
      </c>
      <c r="J60" s="185">
        <v>79979548.375550002</v>
      </c>
      <c r="K60" s="121" t="s">
        <v>76</v>
      </c>
      <c r="L60" s="184">
        <v>-16.7</v>
      </c>
      <c r="M60" s="184">
        <v>19.8</v>
      </c>
      <c r="N60" s="119">
        <v>-0.15297279999999999</v>
      </c>
      <c r="O60" s="119">
        <v>-0.13932800000000001</v>
      </c>
      <c r="P60" s="183">
        <v>1.393903067980653E-2</v>
      </c>
    </row>
    <row r="61" spans="1:16" x14ac:dyDescent="0.15">
      <c r="A61" s="125">
        <v>43168</v>
      </c>
      <c r="B61" s="184">
        <v>373.1</v>
      </c>
      <c r="C61" s="186">
        <v>21.5</v>
      </c>
      <c r="D61" s="119">
        <v>6.1149000000000002E-2</v>
      </c>
      <c r="E61" s="184">
        <v>351.5</v>
      </c>
      <c r="F61" s="184">
        <v>346</v>
      </c>
      <c r="G61" s="184">
        <v>381.6</v>
      </c>
      <c r="H61" s="184">
        <v>373.1</v>
      </c>
      <c r="I61" s="122">
        <v>18612283</v>
      </c>
      <c r="J61" s="185">
        <v>92926865.062409997</v>
      </c>
      <c r="K61" s="121" t="s">
        <v>76</v>
      </c>
      <c r="L61" s="184">
        <v>21.6</v>
      </c>
      <c r="M61" s="184">
        <v>35.6</v>
      </c>
      <c r="N61" s="119">
        <v>-0.29334339999999998</v>
      </c>
      <c r="O61" s="119">
        <v>-0.28804099999999999</v>
      </c>
      <c r="P61" s="183">
        <v>1.3846963360934951E-2</v>
      </c>
    </row>
    <row r="62" spans="1:16" x14ac:dyDescent="0.15">
      <c r="A62" s="125">
        <v>43161</v>
      </c>
      <c r="B62" s="184">
        <v>351.6</v>
      </c>
      <c r="C62" s="186">
        <v>7.1</v>
      </c>
      <c r="D62" s="119">
        <v>2.0609599999999999E-2</v>
      </c>
      <c r="E62" s="184">
        <v>344.6</v>
      </c>
      <c r="F62" s="184">
        <v>337.4</v>
      </c>
      <c r="G62" s="184">
        <v>384</v>
      </c>
      <c r="H62" s="184">
        <v>351.6</v>
      </c>
      <c r="I62" s="122">
        <v>26338510</v>
      </c>
      <c r="J62" s="185">
        <v>130522777.11082</v>
      </c>
      <c r="K62" s="121" t="s">
        <v>76</v>
      </c>
      <c r="L62" s="184">
        <v>7</v>
      </c>
      <c r="M62" s="184">
        <v>46.6</v>
      </c>
      <c r="N62" s="119">
        <v>0.34513199999999999</v>
      </c>
      <c r="O62" s="119">
        <v>0.37044779999999999</v>
      </c>
      <c r="P62" s="183">
        <v>1.380205098477634E-2</v>
      </c>
    </row>
    <row r="63" spans="1:16" x14ac:dyDescent="0.15">
      <c r="A63" s="125">
        <v>43154</v>
      </c>
      <c r="B63" s="184">
        <v>344.5</v>
      </c>
      <c r="C63" s="186">
        <v>2.1</v>
      </c>
      <c r="D63" s="119">
        <v>6.1332000000000001E-3</v>
      </c>
      <c r="E63" s="184">
        <v>344.6</v>
      </c>
      <c r="F63" s="184">
        <v>336.1</v>
      </c>
      <c r="G63" s="184">
        <v>361.3</v>
      </c>
      <c r="H63" s="184">
        <v>344.5</v>
      </c>
      <c r="I63" s="122">
        <v>19580614</v>
      </c>
      <c r="J63" s="185">
        <v>95240971.921289995</v>
      </c>
      <c r="K63" s="121" t="s">
        <v>76</v>
      </c>
      <c r="L63" s="184">
        <v>-0.1</v>
      </c>
      <c r="M63" s="184">
        <v>25.2</v>
      </c>
      <c r="N63" s="119">
        <v>-0.1116568</v>
      </c>
      <c r="O63" s="119">
        <v>-7.1843099999999993E-2</v>
      </c>
      <c r="P63" s="183">
        <v>1.396492012065691E-2</v>
      </c>
    </row>
    <row r="64" spans="1:16" x14ac:dyDescent="0.15">
      <c r="A64" s="125">
        <v>43147</v>
      </c>
      <c r="B64" s="184">
        <v>342.4</v>
      </c>
      <c r="C64" s="186">
        <v>19.3</v>
      </c>
      <c r="D64" s="119">
        <v>5.9733799999999997E-2</v>
      </c>
      <c r="E64" s="184">
        <v>327.10000000000002</v>
      </c>
      <c r="F64" s="184">
        <v>317.10000000000002</v>
      </c>
      <c r="G64" s="184">
        <v>344.5</v>
      </c>
      <c r="H64" s="184">
        <v>342.4</v>
      </c>
      <c r="I64" s="122">
        <v>22041722</v>
      </c>
      <c r="J64" s="185">
        <v>102613003.42402001</v>
      </c>
      <c r="K64" s="121" t="s">
        <v>76</v>
      </c>
      <c r="L64" s="184">
        <v>15.3</v>
      </c>
      <c r="M64" s="184">
        <v>27.4</v>
      </c>
      <c r="N64" s="119">
        <v>0.12558630000000001</v>
      </c>
      <c r="O64" s="119">
        <v>0.1726307</v>
      </c>
      <c r="P64" s="183">
        <v>1.4040014040014041E-2</v>
      </c>
    </row>
    <row r="65" spans="1:16" x14ac:dyDescent="0.15">
      <c r="A65" s="125">
        <v>43140</v>
      </c>
      <c r="B65" s="184">
        <v>323.10000000000002</v>
      </c>
      <c r="C65" s="186">
        <v>-6.9</v>
      </c>
      <c r="D65" s="119">
        <v>-2.09091E-2</v>
      </c>
      <c r="E65" s="184">
        <v>328.1</v>
      </c>
      <c r="F65" s="184">
        <v>317.60000000000002</v>
      </c>
      <c r="G65" s="184">
        <v>331.3</v>
      </c>
      <c r="H65" s="184">
        <v>323.10000000000002</v>
      </c>
      <c r="I65" s="122">
        <v>19582437</v>
      </c>
      <c r="J65" s="185">
        <v>87506666.741980001</v>
      </c>
      <c r="K65" s="121" t="s">
        <v>76</v>
      </c>
      <c r="L65" s="184">
        <v>-5</v>
      </c>
      <c r="M65" s="184">
        <v>13.7</v>
      </c>
      <c r="N65" s="119">
        <v>-1.52829E-2</v>
      </c>
      <c r="O65" s="119">
        <v>-5.66177E-2</v>
      </c>
      <c r="P65" s="183">
        <v>1.3835085777531821E-2</v>
      </c>
    </row>
    <row r="66" spans="1:16" x14ac:dyDescent="0.15">
      <c r="A66" s="125">
        <v>43133</v>
      </c>
      <c r="B66" s="184">
        <v>330</v>
      </c>
      <c r="C66" s="186">
        <v>-3.9</v>
      </c>
      <c r="D66" s="119">
        <v>-1.1680100000000001E-2</v>
      </c>
      <c r="E66" s="184">
        <v>332.7</v>
      </c>
      <c r="F66" s="184">
        <v>325.2</v>
      </c>
      <c r="G66" s="184">
        <v>337.62</v>
      </c>
      <c r="H66" s="184">
        <v>330</v>
      </c>
      <c r="I66" s="122">
        <v>19886358</v>
      </c>
      <c r="J66" s="185">
        <v>92758432.833020002</v>
      </c>
      <c r="K66" s="121" t="s">
        <v>76</v>
      </c>
      <c r="L66" s="184">
        <v>-2.7</v>
      </c>
      <c r="M66" s="184">
        <v>12.42</v>
      </c>
      <c r="N66" s="119">
        <v>0.31357669999999999</v>
      </c>
      <c r="O66" s="119">
        <v>0.26571660000000002</v>
      </c>
      <c r="P66" s="183">
        <v>1.411990624382254E-2</v>
      </c>
    </row>
    <row r="67" spans="1:16" x14ac:dyDescent="0.15">
      <c r="A67" s="125">
        <v>43126</v>
      </c>
      <c r="B67" s="184">
        <v>333.9</v>
      </c>
      <c r="C67" s="186">
        <v>-16.7</v>
      </c>
      <c r="D67" s="119">
        <v>-4.7632599999999997E-2</v>
      </c>
      <c r="E67" s="184">
        <v>350.6</v>
      </c>
      <c r="F67" s="184">
        <v>333</v>
      </c>
      <c r="G67" s="184">
        <v>352.7</v>
      </c>
      <c r="H67" s="184">
        <v>333.9</v>
      </c>
      <c r="I67" s="122">
        <v>15139092</v>
      </c>
      <c r="J67" s="185">
        <v>73285309.773029998</v>
      </c>
      <c r="K67" s="121" t="s">
        <v>76</v>
      </c>
      <c r="L67" s="184">
        <v>-16.7</v>
      </c>
      <c r="M67" s="184">
        <v>19.7</v>
      </c>
      <c r="N67" s="119">
        <v>-0.26040730000000001</v>
      </c>
      <c r="O67" s="119">
        <v>-0.27768999999999999</v>
      </c>
      <c r="P67" s="183">
        <v>1.416791816610467E-2</v>
      </c>
    </row>
    <row r="68" spans="1:16" x14ac:dyDescent="0.15">
      <c r="A68" s="125">
        <v>43119</v>
      </c>
      <c r="B68" s="184">
        <v>350.6</v>
      </c>
      <c r="C68" s="186">
        <v>-11.2</v>
      </c>
      <c r="D68" s="119">
        <v>-3.0956299999999999E-2</v>
      </c>
      <c r="E68" s="184">
        <v>361.3</v>
      </c>
      <c r="F68" s="184">
        <v>344.6</v>
      </c>
      <c r="G68" s="184">
        <v>367.7</v>
      </c>
      <c r="H68" s="184">
        <v>350.6</v>
      </c>
      <c r="I68" s="122">
        <v>20469500</v>
      </c>
      <c r="J68" s="185">
        <v>101459631.87101001</v>
      </c>
      <c r="K68" s="121" t="s">
        <v>76</v>
      </c>
      <c r="L68" s="184">
        <v>-10.7</v>
      </c>
      <c r="M68" s="184">
        <v>23.1</v>
      </c>
      <c r="N68" s="119">
        <v>2.9170100000000001E-2</v>
      </c>
      <c r="O68" s="119">
        <v>4.3451799999999999E-2</v>
      </c>
      <c r="P68" s="183">
        <v>1.3849072804575729E-2</v>
      </c>
    </row>
    <row r="69" spans="1:16" x14ac:dyDescent="0.15">
      <c r="A69" s="125">
        <v>43112</v>
      </c>
      <c r="B69" s="184">
        <v>361.8</v>
      </c>
      <c r="C69" s="186">
        <v>4.8</v>
      </c>
      <c r="D69" s="119">
        <v>1.34454E-2</v>
      </c>
      <c r="E69" s="184">
        <v>357</v>
      </c>
      <c r="F69" s="184">
        <v>350.8</v>
      </c>
      <c r="G69" s="184">
        <v>363.1</v>
      </c>
      <c r="H69" s="184">
        <v>361.8</v>
      </c>
      <c r="I69" s="122">
        <v>19889326</v>
      </c>
      <c r="J69" s="185">
        <v>97234609.796700001</v>
      </c>
      <c r="K69" s="121" t="s">
        <v>76</v>
      </c>
      <c r="L69" s="184">
        <v>4.8</v>
      </c>
      <c r="M69" s="184">
        <v>12.3</v>
      </c>
      <c r="N69" s="119">
        <v>0.26836349999999998</v>
      </c>
      <c r="O69" s="119">
        <v>0.29898019999999997</v>
      </c>
      <c r="P69" s="183">
        <v>1.372702439292235E-2</v>
      </c>
    </row>
    <row r="70" spans="1:16" x14ac:dyDescent="0.15">
      <c r="A70" s="125">
        <v>43105</v>
      </c>
      <c r="B70" s="184">
        <v>357</v>
      </c>
      <c r="C70" s="186">
        <v>-5.9</v>
      </c>
      <c r="D70" s="119">
        <v>-1.6257899999999999E-2</v>
      </c>
      <c r="E70" s="184">
        <v>362.9</v>
      </c>
      <c r="F70" s="184">
        <v>343.4</v>
      </c>
      <c r="G70" s="184">
        <v>363.1</v>
      </c>
      <c r="H70" s="184">
        <v>357</v>
      </c>
      <c r="I70" s="122">
        <v>15681093</v>
      </c>
      <c r="J70" s="185">
        <v>74854575.147550002</v>
      </c>
      <c r="K70" s="121" t="s">
        <v>76</v>
      </c>
      <c r="L70" s="184">
        <v>-5.9</v>
      </c>
      <c r="M70" s="184">
        <v>19.7</v>
      </c>
      <c r="N70" s="119">
        <v>3.5434375</v>
      </c>
      <c r="O70" s="119">
        <v>3.4419138</v>
      </c>
      <c r="P70" s="183">
        <v>1.356796873940003E-2</v>
      </c>
    </row>
    <row r="71" spans="1:16" x14ac:dyDescent="0.15">
      <c r="A71" s="125">
        <v>43098</v>
      </c>
      <c r="B71" s="184">
        <v>362.9</v>
      </c>
      <c r="C71" s="186">
        <v>2.1</v>
      </c>
      <c r="D71" s="123">
        <v>5.8203999999999999E-3</v>
      </c>
      <c r="E71" s="184">
        <v>362.1</v>
      </c>
      <c r="F71" s="184">
        <v>359.5</v>
      </c>
      <c r="G71" s="184">
        <v>363.4</v>
      </c>
      <c r="H71" s="184">
        <v>362.9</v>
      </c>
      <c r="I71" s="122">
        <v>3451372</v>
      </c>
      <c r="J71" s="185">
        <v>16851874.65896</v>
      </c>
      <c r="K71" s="121" t="s">
        <v>76</v>
      </c>
      <c r="L71" s="184">
        <v>0.8</v>
      </c>
      <c r="M71" s="184">
        <v>3.9</v>
      </c>
      <c r="N71" s="119">
        <v>-0.75357079999999999</v>
      </c>
      <c r="O71" s="119">
        <v>-0.75012690000000004</v>
      </c>
      <c r="P71" s="183">
        <v>1.351205275105394E-2</v>
      </c>
    </row>
    <row r="72" spans="1:16" x14ac:dyDescent="0.15">
      <c r="A72" s="125">
        <v>43091</v>
      </c>
      <c r="B72" s="184">
        <v>360.8</v>
      </c>
      <c r="C72" s="186">
        <v>-0.2</v>
      </c>
      <c r="D72" s="123">
        <v>-5.5400000000000002E-4</v>
      </c>
      <c r="E72" s="184">
        <v>361.9</v>
      </c>
      <c r="F72" s="184">
        <v>353.5</v>
      </c>
      <c r="G72" s="184">
        <v>367.1</v>
      </c>
      <c r="H72" s="184">
        <v>360.8</v>
      </c>
      <c r="I72" s="122">
        <v>14005534</v>
      </c>
      <c r="J72" s="185">
        <v>67441736.338679999</v>
      </c>
      <c r="K72" s="121" t="s">
        <v>76</v>
      </c>
      <c r="L72" s="184">
        <v>-1.1000000000000001</v>
      </c>
      <c r="M72" s="184">
        <v>13.6</v>
      </c>
      <c r="N72" s="119">
        <v>-0.68083689999999997</v>
      </c>
      <c r="O72" s="119">
        <v>-0.68139360000000004</v>
      </c>
      <c r="P72" s="183">
        <v>1.336005344021376E-2</v>
      </c>
    </row>
    <row r="73" spans="1:16" x14ac:dyDescent="0.15">
      <c r="A73" s="125">
        <v>43084</v>
      </c>
      <c r="B73" s="184">
        <v>361</v>
      </c>
      <c r="C73" s="186">
        <v>1.9</v>
      </c>
      <c r="D73" s="123">
        <v>5.2909999999999997E-3</v>
      </c>
      <c r="E73" s="184">
        <v>358.9</v>
      </c>
      <c r="F73" s="184">
        <v>354.3</v>
      </c>
      <c r="G73" s="184">
        <v>367.5</v>
      </c>
      <c r="H73" s="184">
        <v>361</v>
      </c>
      <c r="I73" s="122">
        <v>43882053</v>
      </c>
      <c r="J73" s="185">
        <v>211677270.45418</v>
      </c>
      <c r="K73" s="121" t="s">
        <v>76</v>
      </c>
      <c r="L73" s="184">
        <v>2.1</v>
      </c>
      <c r="M73" s="184">
        <v>13.2</v>
      </c>
      <c r="N73" s="119">
        <v>0.75205259999999996</v>
      </c>
      <c r="O73" s="119">
        <v>0.76806640000000004</v>
      </c>
      <c r="P73" s="183">
        <v>1.3318948868555291E-2</v>
      </c>
    </row>
    <row r="74" spans="1:16" x14ac:dyDescent="0.15">
      <c r="A74" s="125">
        <v>43077</v>
      </c>
      <c r="B74" s="184">
        <v>359.1</v>
      </c>
      <c r="C74" s="186">
        <v>6.6</v>
      </c>
      <c r="D74" s="123">
        <v>1.8723400000000001E-2</v>
      </c>
      <c r="E74" s="184">
        <v>355</v>
      </c>
      <c r="F74" s="184">
        <v>353.8</v>
      </c>
      <c r="G74" s="184">
        <v>360</v>
      </c>
      <c r="H74" s="184">
        <v>359.1</v>
      </c>
      <c r="I74" s="122">
        <v>25046082</v>
      </c>
      <c r="J74" s="185">
        <v>119722466.07447</v>
      </c>
      <c r="K74" s="121" t="s">
        <v>76</v>
      </c>
      <c r="L74" s="184">
        <v>4.0999999999999996</v>
      </c>
      <c r="M74" s="184">
        <v>6.2</v>
      </c>
      <c r="N74" s="119">
        <v>-0.40333409999999997</v>
      </c>
      <c r="O74" s="119">
        <v>-0.40434940000000003</v>
      </c>
      <c r="P74" s="183">
        <v>1.3389031705227081E-2</v>
      </c>
    </row>
    <row r="75" spans="1:16" x14ac:dyDescent="0.15">
      <c r="A75" s="125">
        <v>43070</v>
      </c>
      <c r="B75" s="184">
        <v>352.5</v>
      </c>
      <c r="C75" s="186">
        <v>-9.4</v>
      </c>
      <c r="D75" s="123">
        <v>-2.5974000000000001E-2</v>
      </c>
      <c r="E75" s="184">
        <v>361.1</v>
      </c>
      <c r="F75" s="184">
        <v>350.2</v>
      </c>
      <c r="G75" s="184">
        <v>377.5</v>
      </c>
      <c r="H75" s="184">
        <v>352.5</v>
      </c>
      <c r="I75" s="122">
        <v>41976725</v>
      </c>
      <c r="J75" s="185">
        <v>200994447.83267999</v>
      </c>
      <c r="K75" s="121" t="s">
        <v>76</v>
      </c>
      <c r="L75" s="184">
        <v>-8.6</v>
      </c>
      <c r="M75" s="184">
        <v>27.3</v>
      </c>
      <c r="N75" s="119">
        <v>0.63150510000000004</v>
      </c>
      <c r="O75" s="119">
        <v>0.61039949999999998</v>
      </c>
      <c r="P75" s="183">
        <v>1.3470009024906049E-2</v>
      </c>
    </row>
    <row r="76" spans="1:16" x14ac:dyDescent="0.15">
      <c r="A76" s="125">
        <v>43063</v>
      </c>
      <c r="B76" s="184">
        <v>361.9</v>
      </c>
      <c r="C76" s="186">
        <v>-15.1</v>
      </c>
      <c r="D76" s="123">
        <v>-4.0053100000000001E-2</v>
      </c>
      <c r="E76" s="184">
        <v>377.4</v>
      </c>
      <c r="F76" s="184">
        <v>356.6</v>
      </c>
      <c r="G76" s="184">
        <v>378</v>
      </c>
      <c r="H76" s="184">
        <v>361.9</v>
      </c>
      <c r="I76" s="122">
        <v>25728834</v>
      </c>
      <c r="J76" s="185">
        <v>124810299.10759</v>
      </c>
      <c r="K76" s="121" t="s">
        <v>76</v>
      </c>
      <c r="L76" s="184">
        <v>-15.5</v>
      </c>
      <c r="M76" s="184">
        <v>21.4</v>
      </c>
      <c r="N76" s="119">
        <v>-4.8495000000000003E-2</v>
      </c>
      <c r="O76" s="119">
        <v>-8.1827800000000006E-2</v>
      </c>
      <c r="P76" s="183">
        <v>1.333493352535638E-2</v>
      </c>
    </row>
    <row r="77" spans="1:16" x14ac:dyDescent="0.15">
      <c r="A77" s="125">
        <v>43056</v>
      </c>
      <c r="B77" s="184">
        <v>377</v>
      </c>
      <c r="C77" s="186">
        <v>-6</v>
      </c>
      <c r="D77" s="123">
        <v>-1.5665800000000001E-2</v>
      </c>
      <c r="E77" s="184">
        <v>384.5</v>
      </c>
      <c r="F77" s="184">
        <v>375.6</v>
      </c>
      <c r="G77" s="184">
        <v>385.7</v>
      </c>
      <c r="H77" s="184">
        <v>377.05</v>
      </c>
      <c r="I77" s="122">
        <v>27040145</v>
      </c>
      <c r="J77" s="185">
        <v>135933426.18213001</v>
      </c>
      <c r="K77" s="121" t="s">
        <v>76</v>
      </c>
      <c r="L77" s="184">
        <v>-7.5</v>
      </c>
      <c r="M77" s="184">
        <v>10.1</v>
      </c>
      <c r="N77" s="119">
        <v>-6.4384800000000006E-2</v>
      </c>
      <c r="O77" s="119">
        <v>-5.6897299999999998E-2</v>
      </c>
      <c r="P77" s="183">
        <v>1.321108674399556E-2</v>
      </c>
    </row>
    <row r="78" spans="1:16" x14ac:dyDescent="0.15">
      <c r="A78" s="125">
        <v>43049</v>
      </c>
      <c r="B78" s="184">
        <v>383</v>
      </c>
      <c r="C78" s="186">
        <v>5.2</v>
      </c>
      <c r="D78" s="123">
        <v>1.3763900000000001E-2</v>
      </c>
      <c r="E78" s="184">
        <v>376.3</v>
      </c>
      <c r="F78" s="184">
        <v>373.79599999999999</v>
      </c>
      <c r="G78" s="184">
        <v>383.2</v>
      </c>
      <c r="H78" s="184">
        <v>383.05</v>
      </c>
      <c r="I78" s="122">
        <v>28900926</v>
      </c>
      <c r="J78" s="185">
        <v>144134273.75472999</v>
      </c>
      <c r="K78" s="121" t="s">
        <v>76</v>
      </c>
      <c r="L78" s="184">
        <v>6.7</v>
      </c>
      <c r="M78" s="184">
        <v>9.4039999999999999</v>
      </c>
      <c r="N78" s="119">
        <v>-0.14224200000000001</v>
      </c>
      <c r="O78" s="119">
        <v>-0.1338703</v>
      </c>
      <c r="P78" s="183">
        <v>1.3187914595065081E-2</v>
      </c>
    </row>
    <row r="79" spans="1:16" x14ac:dyDescent="0.15">
      <c r="A79" s="125">
        <v>43042</v>
      </c>
      <c r="B79" s="184">
        <v>377.8</v>
      </c>
      <c r="C79" s="186">
        <v>0.1</v>
      </c>
      <c r="D79" s="123">
        <v>2.6479999999999999E-4</v>
      </c>
      <c r="E79" s="184">
        <v>378.3</v>
      </c>
      <c r="F79" s="184">
        <v>373.2</v>
      </c>
      <c r="G79" s="184">
        <v>380.8</v>
      </c>
      <c r="H79" s="184">
        <v>377.9</v>
      </c>
      <c r="I79" s="122">
        <v>33693566</v>
      </c>
      <c r="J79" s="185">
        <v>166411883.96873</v>
      </c>
      <c r="K79" s="121" t="s">
        <v>76</v>
      </c>
      <c r="L79" s="184">
        <v>-0.5</v>
      </c>
      <c r="M79" s="184">
        <v>7.6</v>
      </c>
      <c r="N79" s="119">
        <v>0.48335899999999998</v>
      </c>
      <c r="O79" s="119">
        <v>0.50374439999999998</v>
      </c>
      <c r="P79" s="183">
        <v>1.3073946239933061E-2</v>
      </c>
    </row>
    <row r="80" spans="1:16" x14ac:dyDescent="0.15">
      <c r="A80" s="125">
        <v>43035</v>
      </c>
      <c r="B80" s="184">
        <v>377.7</v>
      </c>
      <c r="C80" s="186">
        <v>2.7</v>
      </c>
      <c r="D80" s="123">
        <v>7.1999999999999998E-3</v>
      </c>
      <c r="E80" s="184">
        <v>375</v>
      </c>
      <c r="F80" s="184">
        <v>364.86970000000002</v>
      </c>
      <c r="G80" s="184">
        <v>378.89960000000002</v>
      </c>
      <c r="H80" s="184">
        <v>377.55</v>
      </c>
      <c r="I80" s="122">
        <v>22714371</v>
      </c>
      <c r="J80" s="185">
        <v>110665008.90008999</v>
      </c>
      <c r="K80" s="121" t="s">
        <v>76</v>
      </c>
      <c r="L80" s="184">
        <v>2.7</v>
      </c>
      <c r="M80" s="184">
        <v>14.0299</v>
      </c>
      <c r="N80" s="119">
        <v>-0.70499210000000001</v>
      </c>
      <c r="O80" s="119">
        <v>-0.70821809999999996</v>
      </c>
      <c r="P80" s="183">
        <v>1.312697725094843E-2</v>
      </c>
    </row>
    <row r="81" spans="1:16" x14ac:dyDescent="0.15">
      <c r="A81" s="125">
        <v>43028</v>
      </c>
      <c r="B81" s="184">
        <v>375</v>
      </c>
      <c r="C81" s="186">
        <v>-77.8</v>
      </c>
      <c r="D81" s="123">
        <v>-0.17181979999999999</v>
      </c>
      <c r="E81" s="184">
        <v>455.4</v>
      </c>
      <c r="F81" s="184">
        <v>355</v>
      </c>
      <c r="G81" s="184">
        <v>455.5</v>
      </c>
      <c r="H81" s="184">
        <v>375.1</v>
      </c>
      <c r="I81" s="122">
        <v>76995799</v>
      </c>
      <c r="J81" s="185">
        <v>379273080.53859001</v>
      </c>
      <c r="K81" s="121" t="s">
        <v>76</v>
      </c>
      <c r="L81" s="184">
        <v>-80.400000000000006</v>
      </c>
      <c r="M81" s="184">
        <v>100.5</v>
      </c>
      <c r="N81" s="119">
        <v>3.5813074999999999</v>
      </c>
      <c r="O81" s="119">
        <v>2.6729466</v>
      </c>
      <c r="P81" s="183">
        <v>1.3187914595065081E-2</v>
      </c>
    </row>
    <row r="82" spans="1:16" x14ac:dyDescent="0.15">
      <c r="A82" s="125">
        <v>43021</v>
      </c>
      <c r="B82" s="184">
        <v>452.8</v>
      </c>
      <c r="C82" s="186">
        <v>-12.6</v>
      </c>
      <c r="D82" s="123">
        <v>-2.70735E-2</v>
      </c>
      <c r="E82" s="184">
        <v>463.4</v>
      </c>
      <c r="F82" s="184">
        <v>452.79</v>
      </c>
      <c r="G82" s="184">
        <v>469.4</v>
      </c>
      <c r="H82" s="184">
        <v>452.75</v>
      </c>
      <c r="I82" s="122">
        <v>16806512</v>
      </c>
      <c r="J82" s="185">
        <v>103261255.13090999</v>
      </c>
      <c r="K82" s="121" t="s">
        <v>76</v>
      </c>
      <c r="L82" s="184">
        <v>-10.6</v>
      </c>
      <c r="M82" s="184">
        <v>16.61</v>
      </c>
      <c r="N82" s="119">
        <v>0.1525706</v>
      </c>
      <c r="O82" s="119">
        <v>0.20053470000000001</v>
      </c>
      <c r="P82" s="183">
        <v>1.3283917161492581E-2</v>
      </c>
    </row>
    <row r="83" spans="1:16" x14ac:dyDescent="0.15">
      <c r="A83" s="125">
        <v>43014</v>
      </c>
      <c r="B83" s="184">
        <v>465.4</v>
      </c>
      <c r="C83" s="186">
        <v>19.899999999999999</v>
      </c>
      <c r="D83" s="123">
        <v>4.4668899999999997E-2</v>
      </c>
      <c r="E83" s="184">
        <v>445.5</v>
      </c>
      <c r="F83" s="184">
        <v>441.5</v>
      </c>
      <c r="G83" s="184">
        <v>467.1</v>
      </c>
      <c r="H83" s="184">
        <v>465.2</v>
      </c>
      <c r="I83" s="122">
        <v>14581764</v>
      </c>
      <c r="J83" s="185">
        <v>86012718.883900002</v>
      </c>
      <c r="K83" s="121" t="s">
        <v>76</v>
      </c>
      <c r="L83" s="184">
        <v>19.899999999999999</v>
      </c>
      <c r="M83" s="184">
        <v>25.6</v>
      </c>
      <c r="N83" s="119">
        <v>4.1041500000000002E-2</v>
      </c>
      <c r="O83" s="119">
        <v>3.2217599999999999E-2</v>
      </c>
      <c r="P83" s="183">
        <v>1.3063015989131571E-2</v>
      </c>
    </row>
    <row r="84" spans="1:16" x14ac:dyDescent="0.15">
      <c r="A84" s="125">
        <v>43007</v>
      </c>
      <c r="B84" s="184">
        <v>445.5</v>
      </c>
      <c r="C84" s="186">
        <v>-3</v>
      </c>
      <c r="D84" s="123">
        <v>-6.6889999999999996E-3</v>
      </c>
      <c r="E84" s="184">
        <v>446.5</v>
      </c>
      <c r="F84" s="184">
        <v>437.4</v>
      </c>
      <c r="G84" s="184">
        <v>449.9</v>
      </c>
      <c r="H84" s="184">
        <v>446.1</v>
      </c>
      <c r="I84" s="122">
        <v>14006900</v>
      </c>
      <c r="J84" s="185">
        <v>83328088.065479994</v>
      </c>
      <c r="K84" s="121" t="s">
        <v>76</v>
      </c>
      <c r="L84" s="184">
        <v>-1</v>
      </c>
      <c r="M84" s="184">
        <v>12.5</v>
      </c>
      <c r="N84" s="119">
        <v>0.66550830000000005</v>
      </c>
      <c r="O84" s="119">
        <v>0.65012639999999999</v>
      </c>
      <c r="P84" s="183">
        <v>1.3396026738469371E-2</v>
      </c>
    </row>
    <row r="85" spans="1:16" x14ac:dyDescent="0.15">
      <c r="A85" s="125">
        <v>43000</v>
      </c>
      <c r="B85" s="184">
        <v>448.5</v>
      </c>
      <c r="C85" s="186">
        <v>8.4</v>
      </c>
      <c r="D85" s="123">
        <v>1.9086599999999999E-2</v>
      </c>
      <c r="E85" s="184">
        <v>440.5</v>
      </c>
      <c r="F85" s="184">
        <v>437.2</v>
      </c>
      <c r="G85" s="184">
        <v>448.8</v>
      </c>
      <c r="H85" s="184">
        <v>448.6</v>
      </c>
      <c r="I85" s="122">
        <v>8409985</v>
      </c>
      <c r="J85" s="185">
        <v>50498004.506020002</v>
      </c>
      <c r="K85" s="121" t="s">
        <v>76</v>
      </c>
      <c r="L85" s="184">
        <v>8</v>
      </c>
      <c r="M85" s="184">
        <v>11.6</v>
      </c>
      <c r="N85" s="119">
        <v>-0.33706239999999998</v>
      </c>
      <c r="O85" s="119">
        <v>-0.34869939999999999</v>
      </c>
      <c r="P85" s="183">
        <v>1.349108913562592E-2</v>
      </c>
    </row>
    <row r="86" spans="1:16" x14ac:dyDescent="0.15">
      <c r="A86" s="125">
        <v>42993</v>
      </c>
      <c r="B86" s="184">
        <v>440.1</v>
      </c>
      <c r="C86" s="186">
        <v>-19.399999999999999</v>
      </c>
      <c r="D86" s="123">
        <v>-4.2219800000000002E-2</v>
      </c>
      <c r="E86" s="184">
        <v>460</v>
      </c>
      <c r="F86" s="184">
        <v>438.9</v>
      </c>
      <c r="G86" s="184">
        <v>465.4</v>
      </c>
      <c r="H86" s="184">
        <v>440.15</v>
      </c>
      <c r="I86" s="122">
        <v>12685938</v>
      </c>
      <c r="J86" s="185">
        <v>77534097.923289999</v>
      </c>
      <c r="K86" s="121" t="s">
        <v>76</v>
      </c>
      <c r="L86" s="184">
        <v>-19.899999999999999</v>
      </c>
      <c r="M86" s="184">
        <v>26.5</v>
      </c>
      <c r="N86" s="119">
        <v>0.21680830000000001</v>
      </c>
      <c r="O86" s="119">
        <v>0.2194895</v>
      </c>
      <c r="P86" s="183">
        <v>1.359101905460872E-2</v>
      </c>
    </row>
    <row r="87" spans="1:16" x14ac:dyDescent="0.15">
      <c r="A87" s="125">
        <v>42986</v>
      </c>
      <c r="B87" s="184">
        <v>459.5</v>
      </c>
      <c r="C87" s="186">
        <v>-0.6</v>
      </c>
      <c r="D87" s="123">
        <v>-1.3041000000000001E-3</v>
      </c>
      <c r="E87" s="184">
        <v>457</v>
      </c>
      <c r="F87" s="184">
        <v>455.1</v>
      </c>
      <c r="G87" s="184">
        <v>468.6</v>
      </c>
      <c r="H87" s="184">
        <v>459.55</v>
      </c>
      <c r="I87" s="122">
        <v>10425585</v>
      </c>
      <c r="J87" s="185">
        <v>63579143.86011</v>
      </c>
      <c r="K87" s="121" t="s">
        <v>76</v>
      </c>
      <c r="L87" s="184">
        <v>2.5</v>
      </c>
      <c r="M87" s="184">
        <v>13.5</v>
      </c>
      <c r="N87" s="119">
        <v>0.32974330000000002</v>
      </c>
      <c r="O87" s="119">
        <v>0.36567129999999998</v>
      </c>
      <c r="P87" s="183">
        <v>1.3196964698119431E-2</v>
      </c>
    </row>
    <row r="88" spans="1:16" x14ac:dyDescent="0.15">
      <c r="A88" s="125">
        <v>42979</v>
      </c>
      <c r="B88" s="184">
        <v>460.1</v>
      </c>
      <c r="C88" s="186">
        <v>-0.4</v>
      </c>
      <c r="D88" s="123">
        <v>-8.6859999999999997E-4</v>
      </c>
      <c r="E88" s="184">
        <v>459</v>
      </c>
      <c r="F88" s="184">
        <v>453.3</v>
      </c>
      <c r="G88" s="184">
        <v>466.4</v>
      </c>
      <c r="H88" s="184">
        <v>460.15</v>
      </c>
      <c r="I88" s="122">
        <v>7840299</v>
      </c>
      <c r="J88" s="185">
        <v>46555233.120970003</v>
      </c>
      <c r="K88" s="121" t="s">
        <v>76</v>
      </c>
      <c r="L88" s="184">
        <v>1.1000000000000001</v>
      </c>
      <c r="M88" s="184">
        <v>13.1</v>
      </c>
      <c r="N88" s="119">
        <v>-6.7692600000000006E-2</v>
      </c>
      <c r="O88" s="119">
        <v>-6.7370600000000003E-2</v>
      </c>
      <c r="P88" s="183">
        <v>1.2949006811177581E-2</v>
      </c>
    </row>
    <row r="89" spans="1:16" x14ac:dyDescent="0.15">
      <c r="A89" s="125">
        <v>42972</v>
      </c>
      <c r="B89" s="184">
        <v>460.5</v>
      </c>
      <c r="C89" s="186">
        <v>0</v>
      </c>
      <c r="D89" s="123">
        <v>0</v>
      </c>
      <c r="E89" s="184">
        <v>457.4</v>
      </c>
      <c r="F89" s="184">
        <v>456.6</v>
      </c>
      <c r="G89" s="184">
        <v>467.6</v>
      </c>
      <c r="H89" s="184">
        <v>460</v>
      </c>
      <c r="I89" s="122">
        <v>8409564</v>
      </c>
      <c r="J89" s="185">
        <v>49918256.789839998</v>
      </c>
      <c r="K89" s="121" t="s">
        <v>76</v>
      </c>
      <c r="L89" s="184">
        <v>3.1</v>
      </c>
      <c r="M89" s="184">
        <v>11</v>
      </c>
      <c r="N89" s="119">
        <v>-0.1247036</v>
      </c>
      <c r="O89" s="119">
        <v>-0.13093859999999999</v>
      </c>
      <c r="P89" s="183">
        <v>1.2883941455370029E-2</v>
      </c>
    </row>
    <row r="90" spans="1:16" x14ac:dyDescent="0.15">
      <c r="A90" s="125">
        <v>42965</v>
      </c>
      <c r="B90" s="184">
        <v>460.5</v>
      </c>
      <c r="C90" s="186">
        <v>-1.5</v>
      </c>
      <c r="D90" s="123">
        <v>-3.2468000000000002E-3</v>
      </c>
      <c r="E90" s="184">
        <v>462.4</v>
      </c>
      <c r="F90" s="184">
        <v>457.3</v>
      </c>
      <c r="G90" s="184">
        <v>472.625</v>
      </c>
      <c r="H90" s="184">
        <v>460.35</v>
      </c>
      <c r="I90" s="122">
        <v>9607676</v>
      </c>
      <c r="J90" s="185">
        <v>57439274.590060003</v>
      </c>
      <c r="K90" s="121" t="s">
        <v>76</v>
      </c>
      <c r="L90" s="184">
        <v>-1.9</v>
      </c>
      <c r="M90" s="184">
        <v>15.324999999999999</v>
      </c>
      <c r="N90" s="119">
        <v>-0.15271460000000001</v>
      </c>
      <c r="O90" s="119">
        <v>-0.17327409999999999</v>
      </c>
      <c r="P90" s="183">
        <v>1.287100677014956E-2</v>
      </c>
    </row>
    <row r="91" spans="1:16" x14ac:dyDescent="0.15">
      <c r="A91" s="125">
        <v>42958</v>
      </c>
      <c r="B91" s="184">
        <v>462</v>
      </c>
      <c r="C91" s="186">
        <v>-27.4</v>
      </c>
      <c r="D91" s="123">
        <v>-5.5986899999999999E-2</v>
      </c>
      <c r="E91" s="184">
        <v>490.1</v>
      </c>
      <c r="F91" s="184">
        <v>457.4</v>
      </c>
      <c r="G91" s="184">
        <v>490.1</v>
      </c>
      <c r="H91" s="184">
        <v>462.15</v>
      </c>
      <c r="I91" s="122">
        <v>11339362</v>
      </c>
      <c r="J91" s="185">
        <v>69478011.397640005</v>
      </c>
      <c r="K91" s="121" t="s">
        <v>76</v>
      </c>
      <c r="L91" s="184">
        <v>-28.1</v>
      </c>
      <c r="M91" s="184">
        <v>32.700000000000003</v>
      </c>
      <c r="N91" s="119">
        <v>-0.3996943</v>
      </c>
      <c r="O91" s="119">
        <v>-0.40188629999999997</v>
      </c>
      <c r="P91" s="183">
        <v>1.301100731218611E-2</v>
      </c>
    </row>
    <row r="92" spans="1:16" x14ac:dyDescent="0.15">
      <c r="A92" s="125">
        <v>42951</v>
      </c>
      <c r="B92" s="184">
        <v>489.4</v>
      </c>
      <c r="C92" s="186">
        <v>24.8</v>
      </c>
      <c r="D92" s="123">
        <v>5.3379299999999998E-2</v>
      </c>
      <c r="E92" s="184">
        <v>466.6</v>
      </c>
      <c r="F92" s="184">
        <v>457.8</v>
      </c>
      <c r="G92" s="184">
        <v>492.5</v>
      </c>
      <c r="H92" s="184">
        <v>489.35</v>
      </c>
      <c r="I92" s="122">
        <v>18889312</v>
      </c>
      <c r="J92" s="185">
        <v>116161880.67834</v>
      </c>
      <c r="K92" s="121" t="s">
        <v>76</v>
      </c>
      <c r="L92" s="184">
        <v>22.8</v>
      </c>
      <c r="M92" s="184">
        <v>34.700000000000003</v>
      </c>
      <c r="N92" s="119">
        <v>0.54749170000000003</v>
      </c>
      <c r="O92" s="119">
        <v>0.55012340000000004</v>
      </c>
      <c r="P92" s="183">
        <v>1.303492055215924E-2</v>
      </c>
    </row>
    <row r="93" spans="1:16" x14ac:dyDescent="0.15">
      <c r="A93" s="125">
        <v>42944</v>
      </c>
      <c r="B93" s="184">
        <v>464.6</v>
      </c>
      <c r="C93" s="186">
        <v>-7.3</v>
      </c>
      <c r="D93" s="123">
        <v>-1.5469399999999999E-2</v>
      </c>
      <c r="E93" s="184">
        <v>470.4</v>
      </c>
      <c r="F93" s="184">
        <v>463.7</v>
      </c>
      <c r="G93" s="184">
        <v>473.6</v>
      </c>
      <c r="H93" s="184">
        <v>464.7</v>
      </c>
      <c r="I93" s="122">
        <v>12206406</v>
      </c>
      <c r="J93" s="185">
        <v>74937181.574660003</v>
      </c>
      <c r="K93" s="121" t="s">
        <v>76</v>
      </c>
      <c r="L93" s="184">
        <v>-5.8</v>
      </c>
      <c r="M93" s="184">
        <v>9.9</v>
      </c>
      <c r="N93" s="119">
        <v>0.21442069999999999</v>
      </c>
      <c r="O93" s="119">
        <v>0.216112</v>
      </c>
      <c r="P93" s="183">
        <v>1.313094175114239E-2</v>
      </c>
    </row>
    <row r="94" spans="1:16" x14ac:dyDescent="0.15">
      <c r="A94" s="125">
        <v>42937</v>
      </c>
      <c r="B94" s="184">
        <v>471.9</v>
      </c>
      <c r="C94" s="186">
        <v>2.5</v>
      </c>
      <c r="D94" s="123">
        <v>5.3258999999999997E-3</v>
      </c>
      <c r="E94" s="184">
        <v>468.6</v>
      </c>
      <c r="F94" s="184">
        <v>466.8</v>
      </c>
      <c r="G94" s="184">
        <v>477</v>
      </c>
      <c r="H94" s="184">
        <v>471.95</v>
      </c>
      <c r="I94" s="122">
        <v>10051217</v>
      </c>
      <c r="J94" s="185">
        <v>61620293.620889999</v>
      </c>
      <c r="K94" s="121" t="s">
        <v>76</v>
      </c>
      <c r="L94" s="184">
        <v>3.3</v>
      </c>
      <c r="M94" s="184">
        <v>10.199999999999999</v>
      </c>
      <c r="N94" s="119">
        <v>-0.2049851</v>
      </c>
      <c r="O94" s="119">
        <v>-0.2146496</v>
      </c>
      <c r="P94" s="183">
        <v>1.2992074834351041E-2</v>
      </c>
    </row>
    <row r="95" spans="1:16" x14ac:dyDescent="0.15">
      <c r="A95" s="125">
        <v>42930</v>
      </c>
      <c r="B95" s="184">
        <v>469.4</v>
      </c>
      <c r="C95" s="186">
        <v>-3.8</v>
      </c>
      <c r="D95" s="123">
        <v>-8.0304E-3</v>
      </c>
      <c r="E95" s="184">
        <v>472.3</v>
      </c>
      <c r="F95" s="184">
        <v>468.6</v>
      </c>
      <c r="G95" s="184">
        <v>481.4</v>
      </c>
      <c r="H95" s="184">
        <v>469.45</v>
      </c>
      <c r="I95" s="122">
        <v>12642804</v>
      </c>
      <c r="J95" s="185">
        <v>78462161.985200003</v>
      </c>
      <c r="K95" s="121" t="s">
        <v>76</v>
      </c>
      <c r="L95" s="184">
        <v>-2.9</v>
      </c>
      <c r="M95" s="184">
        <v>12.8</v>
      </c>
      <c r="N95" s="119">
        <v>0.65426079999999998</v>
      </c>
      <c r="O95" s="119">
        <v>0.67221560000000002</v>
      </c>
      <c r="P95" s="183">
        <v>1.3095004255876379E-2</v>
      </c>
    </row>
    <row r="96" spans="1:16" x14ac:dyDescent="0.15">
      <c r="A96" s="125">
        <v>42923</v>
      </c>
      <c r="B96" s="184">
        <v>473.2</v>
      </c>
      <c r="C96" s="186">
        <v>-7.3</v>
      </c>
      <c r="D96" s="123">
        <v>-1.5192499999999999E-2</v>
      </c>
      <c r="E96" s="184">
        <v>482.4</v>
      </c>
      <c r="F96" s="184">
        <v>470.03</v>
      </c>
      <c r="G96" s="184">
        <v>484.4</v>
      </c>
      <c r="H96" s="184">
        <v>473.25</v>
      </c>
      <c r="I96" s="122">
        <v>7642570</v>
      </c>
      <c r="J96" s="185">
        <v>46921081.122879997</v>
      </c>
      <c r="K96" s="121" t="s">
        <v>76</v>
      </c>
      <c r="L96" s="184">
        <v>-9.1999999999999993</v>
      </c>
      <c r="M96" s="184">
        <v>14.37</v>
      </c>
      <c r="N96" s="119">
        <v>1.3523999999999999E-3</v>
      </c>
      <c r="O96" s="119">
        <v>-2.4251499999999999E-2</v>
      </c>
      <c r="P96" s="183">
        <v>1.2888923259350911E-2</v>
      </c>
    </row>
    <row r="97" spans="1:16" x14ac:dyDescent="0.15">
      <c r="A97" s="125">
        <v>42916</v>
      </c>
      <c r="B97" s="184">
        <v>480.5</v>
      </c>
      <c r="C97" s="186">
        <v>-9.6</v>
      </c>
      <c r="D97" s="123">
        <v>-1.9587799999999999E-2</v>
      </c>
      <c r="E97" s="184">
        <v>491.1</v>
      </c>
      <c r="F97" s="184">
        <v>476.3</v>
      </c>
      <c r="G97" s="184">
        <v>493.6</v>
      </c>
      <c r="H97" s="184">
        <v>480.55</v>
      </c>
      <c r="I97" s="122">
        <v>7632248</v>
      </c>
      <c r="J97" s="185">
        <v>48087267.990879998</v>
      </c>
      <c r="K97" s="121" t="s">
        <v>76</v>
      </c>
      <c r="L97" s="184">
        <v>-10.6</v>
      </c>
      <c r="M97" s="184">
        <v>17.3</v>
      </c>
      <c r="N97" s="119">
        <v>0.1140555</v>
      </c>
      <c r="O97" s="119">
        <v>0.1247151</v>
      </c>
      <c r="P97" s="183">
        <v>1.3025073266037119E-2</v>
      </c>
    </row>
    <row r="98" spans="1:16" x14ac:dyDescent="0.15">
      <c r="A98" s="125">
        <v>42909</v>
      </c>
      <c r="B98" s="184">
        <v>490.1</v>
      </c>
      <c r="C98" s="186">
        <v>-1</v>
      </c>
      <c r="D98" s="123">
        <v>-2.0362000000000002E-3</v>
      </c>
      <c r="E98" s="184">
        <v>495.8</v>
      </c>
      <c r="F98" s="184">
        <v>486.7</v>
      </c>
      <c r="G98" s="184">
        <v>497.69979999999998</v>
      </c>
      <c r="H98" s="184">
        <v>490.05</v>
      </c>
      <c r="I98" s="122">
        <v>6850869</v>
      </c>
      <c r="J98" s="185">
        <v>42755064.152290002</v>
      </c>
      <c r="K98" s="121" t="s">
        <v>76</v>
      </c>
      <c r="L98" s="184">
        <v>-5.7</v>
      </c>
      <c r="M98" s="184">
        <v>10.9998</v>
      </c>
      <c r="N98" s="119">
        <v>-0.50098810000000005</v>
      </c>
      <c r="O98" s="119">
        <v>-0.50374629999999998</v>
      </c>
      <c r="P98" s="183">
        <v>1.271601327551786E-2</v>
      </c>
    </row>
    <row r="99" spans="1:16" x14ac:dyDescent="0.15">
      <c r="A99" s="125">
        <v>42902</v>
      </c>
      <c r="B99" s="184">
        <v>491.1</v>
      </c>
      <c r="C99" s="186">
        <v>-13.9</v>
      </c>
      <c r="D99" s="123">
        <v>-2.7524799999999999E-2</v>
      </c>
      <c r="E99" s="184">
        <v>505</v>
      </c>
      <c r="F99" s="184">
        <v>478.7</v>
      </c>
      <c r="G99" s="184">
        <v>505</v>
      </c>
      <c r="H99" s="184">
        <v>491.35</v>
      </c>
      <c r="I99" s="122">
        <v>13728870</v>
      </c>
      <c r="J99" s="185">
        <v>86155664.069289997</v>
      </c>
      <c r="K99" s="121" t="s">
        <v>76</v>
      </c>
      <c r="L99" s="184">
        <v>-13.9</v>
      </c>
      <c r="M99" s="184">
        <v>26.3</v>
      </c>
      <c r="N99" s="119">
        <v>0.1686995</v>
      </c>
      <c r="O99" s="119">
        <v>0.1291467</v>
      </c>
      <c r="P99" s="183">
        <v>1.277400235041643E-2</v>
      </c>
    </row>
    <row r="100" spans="1:16" x14ac:dyDescent="0.15">
      <c r="A100" s="125">
        <v>42895</v>
      </c>
      <c r="B100" s="184">
        <v>505</v>
      </c>
      <c r="C100" s="186">
        <v>-32</v>
      </c>
      <c r="D100" s="123">
        <v>-5.9590299999999999E-2</v>
      </c>
      <c r="E100" s="184">
        <v>534</v>
      </c>
      <c r="F100" s="184">
        <v>499</v>
      </c>
      <c r="G100" s="184">
        <v>536</v>
      </c>
      <c r="H100" s="184">
        <v>504.75</v>
      </c>
      <c r="I100" s="122">
        <v>11747134</v>
      </c>
      <c r="J100" s="185">
        <v>76301567.885030001</v>
      </c>
      <c r="K100" s="121" t="s">
        <v>76</v>
      </c>
      <c r="L100" s="184">
        <v>-29</v>
      </c>
      <c r="M100" s="184">
        <v>37</v>
      </c>
      <c r="N100" s="119">
        <v>0.41897610000000002</v>
      </c>
      <c r="O100" s="119">
        <v>0.35839460000000001</v>
      </c>
      <c r="P100" s="183">
        <v>1.2739989553208569E-2</v>
      </c>
    </row>
    <row r="101" spans="1:16" x14ac:dyDescent="0.15">
      <c r="A101" s="125">
        <v>42888</v>
      </c>
      <c r="B101" s="184">
        <v>537</v>
      </c>
      <c r="C101" s="186">
        <v>18.5</v>
      </c>
      <c r="D101" s="123">
        <v>3.5679799999999998E-2</v>
      </c>
      <c r="E101" s="184">
        <v>519</v>
      </c>
      <c r="F101" s="184">
        <v>516.5</v>
      </c>
      <c r="G101" s="184">
        <v>537.5</v>
      </c>
      <c r="H101" s="184">
        <v>536.75</v>
      </c>
      <c r="I101" s="122">
        <v>8278599</v>
      </c>
      <c r="J101" s="185">
        <v>56170401.105269998</v>
      </c>
      <c r="K101" s="121" t="s">
        <v>76</v>
      </c>
      <c r="L101" s="184">
        <v>18</v>
      </c>
      <c r="M101" s="184">
        <v>21</v>
      </c>
      <c r="N101" s="119">
        <v>-0.35522779999999998</v>
      </c>
      <c r="O101" s="119">
        <v>-0.34157159999999998</v>
      </c>
      <c r="P101" s="183">
        <v>1.288194981192353E-2</v>
      </c>
    </row>
    <row r="102" spans="1:16" x14ac:dyDescent="0.15">
      <c r="A102" s="125">
        <v>42881</v>
      </c>
      <c r="B102" s="184">
        <v>518.5</v>
      </c>
      <c r="C102" s="186">
        <v>4.5</v>
      </c>
      <c r="D102" s="123">
        <v>8.7548999999999995E-3</v>
      </c>
      <c r="E102" s="184">
        <v>512</v>
      </c>
      <c r="F102" s="184">
        <v>510</v>
      </c>
      <c r="G102" s="184">
        <v>527</v>
      </c>
      <c r="H102" s="184">
        <v>518.75</v>
      </c>
      <c r="I102" s="122">
        <v>12839571</v>
      </c>
      <c r="J102" s="185">
        <v>85309814.153850004</v>
      </c>
      <c r="K102" s="121" t="s">
        <v>76</v>
      </c>
      <c r="L102" s="184">
        <v>6.5</v>
      </c>
      <c r="M102" s="184">
        <v>17</v>
      </c>
      <c r="N102" s="119">
        <v>-0.11495569999999999</v>
      </c>
      <c r="O102" s="119">
        <v>-0.11437369999999999</v>
      </c>
      <c r="P102" s="183">
        <v>1.2801966382036281E-2</v>
      </c>
    </row>
    <row r="103" spans="1:16" x14ac:dyDescent="0.15">
      <c r="A103" s="125">
        <v>42874</v>
      </c>
      <c r="B103" s="184">
        <v>514</v>
      </c>
      <c r="C103" s="186">
        <v>11.5</v>
      </c>
      <c r="D103" s="123">
        <v>2.2885599999999999E-2</v>
      </c>
      <c r="E103" s="184">
        <v>502</v>
      </c>
      <c r="F103" s="184">
        <v>496.2</v>
      </c>
      <c r="G103" s="184">
        <v>519</v>
      </c>
      <c r="H103" s="184">
        <v>514.25</v>
      </c>
      <c r="I103" s="122">
        <v>14507264</v>
      </c>
      <c r="J103" s="185">
        <v>96327106.34499</v>
      </c>
      <c r="K103" s="121" t="s">
        <v>76</v>
      </c>
      <c r="L103" s="184">
        <v>12</v>
      </c>
      <c r="M103" s="184">
        <v>22.8</v>
      </c>
      <c r="N103" s="119">
        <v>0.81056019999999995</v>
      </c>
      <c r="O103" s="119">
        <v>0.84984709999999997</v>
      </c>
      <c r="P103" s="183">
        <v>1.303407106175543E-2</v>
      </c>
    </row>
    <row r="104" spans="1:16" x14ac:dyDescent="0.15">
      <c r="A104" s="125">
        <v>42867</v>
      </c>
      <c r="B104" s="184">
        <v>502.5</v>
      </c>
      <c r="C104" s="186">
        <v>-2.5</v>
      </c>
      <c r="D104" s="123">
        <v>-4.9505E-3</v>
      </c>
      <c r="E104" s="184">
        <v>506.5</v>
      </c>
      <c r="F104" s="184">
        <v>496.1</v>
      </c>
      <c r="G104" s="184">
        <v>511</v>
      </c>
      <c r="H104" s="184">
        <v>502.25</v>
      </c>
      <c r="I104" s="122">
        <v>8012583</v>
      </c>
      <c r="J104" s="185">
        <v>52073010.634180002</v>
      </c>
      <c r="K104" s="121" t="s">
        <v>76</v>
      </c>
      <c r="L104" s="184">
        <v>-4</v>
      </c>
      <c r="M104" s="184">
        <v>14.9</v>
      </c>
      <c r="N104" s="119">
        <v>4.4770200000000003E-2</v>
      </c>
      <c r="O104" s="119">
        <v>2.7227000000000001E-2</v>
      </c>
      <c r="P104" s="183">
        <v>1.288992008249549E-2</v>
      </c>
    </row>
    <row r="105" spans="1:16" x14ac:dyDescent="0.15">
      <c r="A105" s="125">
        <v>42860</v>
      </c>
      <c r="B105" s="184">
        <v>505</v>
      </c>
      <c r="C105" s="186">
        <v>-0.5</v>
      </c>
      <c r="D105" s="123">
        <v>-9.8909999999999992E-4</v>
      </c>
      <c r="E105" s="184">
        <v>508</v>
      </c>
      <c r="F105" s="184">
        <v>504</v>
      </c>
      <c r="G105" s="184">
        <v>515.5</v>
      </c>
      <c r="H105" s="184">
        <v>505.5</v>
      </c>
      <c r="I105" s="122">
        <v>7669230</v>
      </c>
      <c r="J105" s="185">
        <v>50692796.321769997</v>
      </c>
      <c r="K105" s="121" t="s">
        <v>76</v>
      </c>
      <c r="L105" s="184">
        <v>-3</v>
      </c>
      <c r="M105" s="184">
        <v>11.5</v>
      </c>
      <c r="N105" s="119">
        <v>-0.52683959999999996</v>
      </c>
      <c r="O105" s="119">
        <v>-0.51540589999999997</v>
      </c>
      <c r="P105" s="183">
        <v>1.2978922230298E-2</v>
      </c>
    </row>
    <row r="106" spans="1:16" x14ac:dyDescent="0.15">
      <c r="A106" s="125">
        <v>42853</v>
      </c>
      <c r="B106" s="184">
        <v>505.5</v>
      </c>
      <c r="C106" s="186">
        <v>30.4</v>
      </c>
      <c r="D106" s="123">
        <v>6.3986500000000002E-2</v>
      </c>
      <c r="E106" s="184">
        <v>481</v>
      </c>
      <c r="F106" s="184">
        <v>473.9</v>
      </c>
      <c r="G106" s="184">
        <v>508.5</v>
      </c>
      <c r="H106" s="184">
        <v>505.75</v>
      </c>
      <c r="I106" s="122">
        <v>16208520</v>
      </c>
      <c r="J106" s="185">
        <v>104608767.89136</v>
      </c>
      <c r="K106" s="121" t="s">
        <v>76</v>
      </c>
      <c r="L106" s="184">
        <v>24.5</v>
      </c>
      <c r="M106" s="184">
        <v>34.6</v>
      </c>
      <c r="N106" s="119">
        <v>1.2953532999999999</v>
      </c>
      <c r="O106" s="119">
        <v>1.4251317999999999</v>
      </c>
      <c r="P106" s="183">
        <v>1.2945989332504791E-2</v>
      </c>
    </row>
    <row r="107" spans="1:16" x14ac:dyDescent="0.15">
      <c r="A107" s="125">
        <v>42846</v>
      </c>
      <c r="B107" s="184">
        <v>475.1</v>
      </c>
      <c r="C107" s="186">
        <v>-11.3</v>
      </c>
      <c r="D107" s="123">
        <v>-2.32319E-2</v>
      </c>
      <c r="E107" s="184">
        <v>490</v>
      </c>
      <c r="F107" s="184">
        <v>471.8</v>
      </c>
      <c r="G107" s="184">
        <v>490</v>
      </c>
      <c r="H107" s="184">
        <v>475</v>
      </c>
      <c r="I107" s="122">
        <v>7061449</v>
      </c>
      <c r="J107" s="185">
        <v>43135292.651050001</v>
      </c>
      <c r="K107" s="121" t="s">
        <v>76</v>
      </c>
      <c r="L107" s="184">
        <v>-14.9</v>
      </c>
      <c r="M107" s="184">
        <v>18.2</v>
      </c>
      <c r="N107" s="119">
        <v>0.39057979999999998</v>
      </c>
      <c r="O107" s="119">
        <v>0.40477190000000002</v>
      </c>
      <c r="P107" s="183">
        <v>1.2811971506175371E-2</v>
      </c>
    </row>
    <row r="108" spans="1:16" x14ac:dyDescent="0.15">
      <c r="A108" s="125">
        <v>42839</v>
      </c>
      <c r="B108" s="184">
        <v>486.4</v>
      </c>
      <c r="C108" s="186">
        <v>6.2</v>
      </c>
      <c r="D108" s="123">
        <v>1.2911300000000001E-2</v>
      </c>
      <c r="E108" s="184">
        <v>479.7</v>
      </c>
      <c r="F108" s="184">
        <v>478.28070000000002</v>
      </c>
      <c r="G108" s="184">
        <v>486.7</v>
      </c>
      <c r="H108" s="184">
        <v>486.2</v>
      </c>
      <c r="I108" s="122">
        <v>5078061</v>
      </c>
      <c r="J108" s="185">
        <v>30706261.986749999</v>
      </c>
      <c r="K108" s="121" t="s">
        <v>76</v>
      </c>
      <c r="L108" s="184">
        <v>6.7</v>
      </c>
      <c r="M108" s="184">
        <v>8.4192999999999998</v>
      </c>
      <c r="N108" s="119">
        <v>-0.56894860000000003</v>
      </c>
      <c r="O108" s="119">
        <v>-0.55881000000000003</v>
      </c>
      <c r="P108" s="183">
        <v>1.2522070148636971E-2</v>
      </c>
    </row>
    <row r="109" spans="1:16" x14ac:dyDescent="0.15">
      <c r="A109" s="125">
        <v>42832</v>
      </c>
      <c r="B109" s="184">
        <v>480.2</v>
      </c>
      <c r="C109" s="186">
        <v>0.6</v>
      </c>
      <c r="D109" s="123">
        <v>1.2509999999999999E-3</v>
      </c>
      <c r="E109" s="184">
        <v>482.2</v>
      </c>
      <c r="F109" s="184">
        <v>472.5</v>
      </c>
      <c r="G109" s="184">
        <v>483</v>
      </c>
      <c r="H109" s="184">
        <v>480.15</v>
      </c>
      <c r="I109" s="122">
        <v>11780639</v>
      </c>
      <c r="J109" s="185">
        <v>69598721.222839996</v>
      </c>
      <c r="K109" s="121" t="s">
        <v>76</v>
      </c>
      <c r="L109" s="184">
        <v>-2</v>
      </c>
      <c r="M109" s="184">
        <v>10.5</v>
      </c>
      <c r="N109" s="119">
        <v>-7.7860999999999998E-3</v>
      </c>
      <c r="O109" s="119">
        <v>-1.7735399999999998E-2</v>
      </c>
      <c r="P109" s="183">
        <v>1.2371950314247541E-2</v>
      </c>
    </row>
    <row r="110" spans="1:16" x14ac:dyDescent="0.15">
      <c r="A110" s="125">
        <v>42825</v>
      </c>
      <c r="B110" s="184">
        <v>479.6</v>
      </c>
      <c r="C110" s="186">
        <v>3.7</v>
      </c>
      <c r="D110" s="123">
        <v>7.7746999999999998E-3</v>
      </c>
      <c r="E110" s="184">
        <v>474.5</v>
      </c>
      <c r="F110" s="184">
        <v>468.7</v>
      </c>
      <c r="G110" s="184">
        <v>483</v>
      </c>
      <c r="H110" s="184">
        <v>479.8</v>
      </c>
      <c r="I110" s="122">
        <v>11873084</v>
      </c>
      <c r="J110" s="185">
        <v>70855368.936059996</v>
      </c>
      <c r="K110" s="121" t="s">
        <v>76</v>
      </c>
      <c r="L110" s="184">
        <v>5.0999999999999996</v>
      </c>
      <c r="M110" s="184">
        <v>14.3</v>
      </c>
      <c r="N110" s="119">
        <v>7.6233000000000004E-3</v>
      </c>
      <c r="O110" s="119">
        <v>1.2006899999999999E-2</v>
      </c>
      <c r="P110" s="183">
        <v>1.254500520617716E-2</v>
      </c>
    </row>
    <row r="111" spans="1:16" x14ac:dyDescent="0.15">
      <c r="A111" s="125">
        <v>42818</v>
      </c>
      <c r="B111" s="184">
        <v>475.9</v>
      </c>
      <c r="C111" s="186">
        <v>-8.4</v>
      </c>
      <c r="D111" s="123">
        <v>-1.7344600000000002E-2</v>
      </c>
      <c r="E111" s="184">
        <v>484.1</v>
      </c>
      <c r="F111" s="184">
        <v>465.4</v>
      </c>
      <c r="G111" s="184">
        <v>486.3</v>
      </c>
      <c r="H111" s="184">
        <v>475.75</v>
      </c>
      <c r="I111" s="122">
        <v>11783257</v>
      </c>
      <c r="J111" s="185">
        <v>70014709.107910007</v>
      </c>
      <c r="K111" s="121" t="s">
        <v>76</v>
      </c>
      <c r="L111" s="184">
        <v>-8.1999999999999993</v>
      </c>
      <c r="M111" s="184">
        <v>20.9</v>
      </c>
      <c r="N111" s="119">
        <v>-2.9350999999999999E-2</v>
      </c>
      <c r="O111" s="119">
        <v>-4.07772E-2</v>
      </c>
      <c r="P111" s="183">
        <v>1.246805062028552E-2</v>
      </c>
    </row>
    <row r="112" spans="1:16" x14ac:dyDescent="0.15">
      <c r="A112" s="125">
        <v>42811</v>
      </c>
      <c r="B112" s="184">
        <v>484.3</v>
      </c>
      <c r="C112" s="186">
        <v>-12.6</v>
      </c>
      <c r="D112" s="123">
        <v>-2.53572E-2</v>
      </c>
      <c r="E112" s="184">
        <v>494.7</v>
      </c>
      <c r="F112" s="184">
        <v>473</v>
      </c>
      <c r="G112" s="184">
        <v>498.4</v>
      </c>
      <c r="H112" s="184">
        <v>484.25</v>
      </c>
      <c r="I112" s="122">
        <v>12139566</v>
      </c>
      <c r="J112" s="185">
        <v>72991077.710449994</v>
      </c>
      <c r="K112" s="121" t="s">
        <v>76</v>
      </c>
      <c r="L112" s="184">
        <v>-10.4</v>
      </c>
      <c r="M112" s="184">
        <v>25.4</v>
      </c>
      <c r="N112" s="119">
        <v>0.38762000000000002</v>
      </c>
      <c r="O112" s="119">
        <v>0.39094760000000001</v>
      </c>
      <c r="P112" s="183">
        <v>1.2392034400287501E-2</v>
      </c>
    </row>
    <row r="113" spans="1:16" x14ac:dyDescent="0.15">
      <c r="A113" s="125">
        <v>42804</v>
      </c>
      <c r="B113" s="184">
        <v>496.9</v>
      </c>
      <c r="C113" s="186">
        <v>8.8000000000000007</v>
      </c>
      <c r="D113" s="123">
        <v>1.8029099999999999E-2</v>
      </c>
      <c r="E113" s="184">
        <v>486.6</v>
      </c>
      <c r="F113" s="184">
        <v>484.2</v>
      </c>
      <c r="G113" s="184">
        <v>498.1</v>
      </c>
      <c r="H113" s="184">
        <v>496.65</v>
      </c>
      <c r="I113" s="122">
        <v>8748480</v>
      </c>
      <c r="J113" s="185">
        <v>52475794.027450003</v>
      </c>
      <c r="K113" s="121" t="s">
        <v>76</v>
      </c>
      <c r="L113" s="184">
        <v>10.3</v>
      </c>
      <c r="M113" s="184">
        <v>13.9</v>
      </c>
      <c r="N113" s="119">
        <v>-0.41078249999999999</v>
      </c>
      <c r="O113" s="119">
        <v>-0.41160020000000003</v>
      </c>
      <c r="P113" s="183">
        <v>1.2169003115264801E-2</v>
      </c>
    </row>
    <row r="114" spans="1:16" x14ac:dyDescent="0.15">
      <c r="A114" s="125">
        <v>42797</v>
      </c>
      <c r="B114" s="184">
        <v>488.1</v>
      </c>
      <c r="C114" s="186">
        <v>-10.199999999999999</v>
      </c>
      <c r="D114" s="123">
        <v>-2.0469600000000001E-2</v>
      </c>
      <c r="E114" s="184">
        <v>498.5</v>
      </c>
      <c r="F114" s="184">
        <v>475.1</v>
      </c>
      <c r="G114" s="184">
        <v>500.5</v>
      </c>
      <c r="H114" s="184">
        <v>488.05</v>
      </c>
      <c r="I114" s="122">
        <v>14847625</v>
      </c>
      <c r="J114" s="185">
        <v>89183910.135560006</v>
      </c>
      <c r="K114" s="121" t="s">
        <v>76</v>
      </c>
      <c r="L114" s="184">
        <v>-10.4</v>
      </c>
      <c r="M114" s="184">
        <v>25.4</v>
      </c>
      <c r="N114" s="119">
        <v>0.44239590000000001</v>
      </c>
      <c r="O114" s="119">
        <v>0.38916849999999997</v>
      </c>
      <c r="P114" s="183">
        <v>1.2289994715302271E-2</v>
      </c>
    </row>
    <row r="115" spans="1:16" x14ac:dyDescent="0.15">
      <c r="A115" s="125">
        <v>42790</v>
      </c>
      <c r="B115" s="184">
        <v>498.3</v>
      </c>
      <c r="C115" s="186">
        <v>8.5</v>
      </c>
      <c r="D115" s="123">
        <v>1.7354000000000001E-2</v>
      </c>
      <c r="E115" s="184">
        <v>492.3</v>
      </c>
      <c r="F115" s="184">
        <v>491.2</v>
      </c>
      <c r="G115" s="184">
        <v>507.5</v>
      </c>
      <c r="H115" s="184">
        <v>498.45</v>
      </c>
      <c r="I115" s="122">
        <v>10293724</v>
      </c>
      <c r="J115" s="185">
        <v>64199489.124339998</v>
      </c>
      <c r="K115" s="121" t="s">
        <v>76</v>
      </c>
      <c r="L115" s="184">
        <v>6</v>
      </c>
      <c r="M115" s="184">
        <v>16.3</v>
      </c>
      <c r="N115" s="119">
        <v>0.82192290000000001</v>
      </c>
      <c r="O115" s="119">
        <v>0.87775080000000005</v>
      </c>
      <c r="P115" s="183">
        <v>1.246494234964163E-2</v>
      </c>
    </row>
    <row r="116" spans="1:16" x14ac:dyDescent="0.15">
      <c r="A116" s="125">
        <v>42783</v>
      </c>
      <c r="B116" s="184">
        <v>489.8</v>
      </c>
      <c r="C116" s="186">
        <v>3.4</v>
      </c>
      <c r="D116" s="123">
        <v>6.9901E-3</v>
      </c>
      <c r="E116" s="184">
        <v>485.6</v>
      </c>
      <c r="F116" s="184">
        <v>478.8</v>
      </c>
      <c r="G116" s="184">
        <v>492.2</v>
      </c>
      <c r="H116" s="184">
        <v>489.85</v>
      </c>
      <c r="I116" s="122">
        <v>5649923</v>
      </c>
      <c r="J116" s="185">
        <v>34189569.066739999</v>
      </c>
      <c r="K116" s="121" t="s">
        <v>76</v>
      </c>
      <c r="L116" s="184">
        <v>4.2</v>
      </c>
      <c r="M116" s="184">
        <v>13.4</v>
      </c>
      <c r="N116" s="119">
        <v>-0.19748479999999999</v>
      </c>
      <c r="O116" s="119">
        <v>-0.19565979999999999</v>
      </c>
      <c r="P116" s="183">
        <v>1.241202973922326E-2</v>
      </c>
    </row>
    <row r="117" spans="1:16" x14ac:dyDescent="0.15">
      <c r="A117" s="125">
        <v>42776</v>
      </c>
      <c r="B117" s="184">
        <v>486.4</v>
      </c>
      <c r="C117" s="186">
        <v>5</v>
      </c>
      <c r="D117" s="123">
        <v>1.03864E-2</v>
      </c>
      <c r="E117" s="184">
        <v>481.4</v>
      </c>
      <c r="F117" s="184">
        <v>477.1</v>
      </c>
      <c r="G117" s="184">
        <v>489.1</v>
      </c>
      <c r="H117" s="184">
        <v>486.35</v>
      </c>
      <c r="I117" s="122">
        <v>7040269</v>
      </c>
      <c r="J117" s="185">
        <v>42506354.96441</v>
      </c>
      <c r="K117" s="121" t="s">
        <v>76</v>
      </c>
      <c r="L117" s="184">
        <v>5</v>
      </c>
      <c r="M117" s="184">
        <v>12</v>
      </c>
      <c r="N117" s="119">
        <v>-0.39891539999999998</v>
      </c>
      <c r="O117" s="119">
        <v>-0.39359850000000002</v>
      </c>
      <c r="P117" s="183">
        <v>1.24890720619458E-2</v>
      </c>
    </row>
    <row r="118" spans="1:16" x14ac:dyDescent="0.15">
      <c r="A118" s="125">
        <v>42769</v>
      </c>
      <c r="B118" s="184">
        <v>481.4</v>
      </c>
      <c r="C118" s="186">
        <v>-2</v>
      </c>
      <c r="D118" s="123">
        <v>-4.1374000000000003E-3</v>
      </c>
      <c r="E118" s="184">
        <v>484.2</v>
      </c>
      <c r="F118" s="184">
        <v>471.5</v>
      </c>
      <c r="G118" s="184">
        <v>487</v>
      </c>
      <c r="H118" s="184">
        <v>481.2</v>
      </c>
      <c r="I118" s="122">
        <v>11712609</v>
      </c>
      <c r="J118" s="185">
        <v>70096059.590990007</v>
      </c>
      <c r="K118" s="121" t="s">
        <v>76</v>
      </c>
      <c r="L118" s="184">
        <v>-2.8</v>
      </c>
      <c r="M118" s="184">
        <v>15.5</v>
      </c>
      <c r="N118" s="119">
        <v>0.20088030000000001</v>
      </c>
      <c r="O118" s="119">
        <v>0.18885689999999999</v>
      </c>
      <c r="P118" s="183">
        <v>1.248501797842589E-2</v>
      </c>
    </row>
    <row r="119" spans="1:16" x14ac:dyDescent="0.15">
      <c r="A119" s="125">
        <v>42762</v>
      </c>
      <c r="B119" s="184">
        <v>483.4</v>
      </c>
      <c r="C119" s="186">
        <v>2</v>
      </c>
      <c r="D119" s="123">
        <v>4.1545000000000002E-3</v>
      </c>
      <c r="E119" s="184">
        <v>480.4</v>
      </c>
      <c r="F119" s="184">
        <v>476.6</v>
      </c>
      <c r="G119" s="184">
        <v>488</v>
      </c>
      <c r="H119" s="184">
        <v>483.45</v>
      </c>
      <c r="I119" s="122">
        <v>9753353</v>
      </c>
      <c r="J119" s="185">
        <v>58960890.774959996</v>
      </c>
      <c r="K119" s="121" t="s">
        <v>76</v>
      </c>
      <c r="L119" s="184">
        <v>3</v>
      </c>
      <c r="M119" s="184">
        <v>11.4</v>
      </c>
      <c r="N119" s="119">
        <v>-8.2124799999999998E-2</v>
      </c>
      <c r="O119" s="119">
        <v>-6.38822E-2</v>
      </c>
      <c r="P119" s="183">
        <v>1.254594954019095E-2</v>
      </c>
    </row>
    <row r="120" spans="1:16" x14ac:dyDescent="0.15">
      <c r="A120" s="125">
        <v>42755</v>
      </c>
      <c r="B120" s="184">
        <v>481.4</v>
      </c>
      <c r="C120" s="186">
        <v>2.4</v>
      </c>
      <c r="D120" s="123">
        <v>5.0103999999999999E-3</v>
      </c>
      <c r="E120" s="184">
        <v>477.6</v>
      </c>
      <c r="F120" s="184">
        <v>472.9</v>
      </c>
      <c r="G120" s="184">
        <v>487</v>
      </c>
      <c r="H120" s="184">
        <v>481.35</v>
      </c>
      <c r="I120" s="122">
        <v>10626012</v>
      </c>
      <c r="J120" s="185">
        <v>62984480.121260002</v>
      </c>
      <c r="K120" s="121" t="s">
        <v>76</v>
      </c>
      <c r="L120" s="184">
        <v>3.8</v>
      </c>
      <c r="M120" s="184">
        <v>14.1</v>
      </c>
      <c r="N120" s="119">
        <v>8.4800100000000003E-2</v>
      </c>
      <c r="O120" s="119">
        <v>0.1236874</v>
      </c>
      <c r="P120" s="183">
        <v>1.237394048134628E-2</v>
      </c>
    </row>
    <row r="121" spans="1:16" x14ac:dyDescent="0.15">
      <c r="A121" s="125">
        <v>42748</v>
      </c>
      <c r="B121" s="184">
        <v>479</v>
      </c>
      <c r="C121" s="186">
        <v>24.2</v>
      </c>
      <c r="D121" s="123">
        <v>5.3210199999999999E-2</v>
      </c>
      <c r="E121" s="184">
        <v>453</v>
      </c>
      <c r="F121" s="184">
        <v>452.42</v>
      </c>
      <c r="G121" s="184">
        <v>483.9</v>
      </c>
      <c r="H121" s="184">
        <v>479.15</v>
      </c>
      <c r="I121" s="122">
        <v>9795364</v>
      </c>
      <c r="J121" s="185">
        <v>56051602.759070002</v>
      </c>
      <c r="K121" s="121" t="s">
        <v>76</v>
      </c>
      <c r="L121" s="184">
        <v>26</v>
      </c>
      <c r="M121" s="184">
        <v>31.48</v>
      </c>
      <c r="N121" s="119">
        <v>0.22120100000000001</v>
      </c>
      <c r="O121" s="119">
        <v>0.25030940000000002</v>
      </c>
      <c r="P121" s="183">
        <v>1.217596707618503E-2</v>
      </c>
    </row>
    <row r="122" spans="1:16" x14ac:dyDescent="0.15">
      <c r="A122" s="125">
        <v>42741</v>
      </c>
      <c r="B122" s="184">
        <v>454.8</v>
      </c>
      <c r="C122" s="186">
        <v>6.2</v>
      </c>
      <c r="D122" s="123">
        <v>1.3820799999999999E-2</v>
      </c>
      <c r="E122" s="184">
        <v>451.8</v>
      </c>
      <c r="F122" s="184">
        <v>450.4</v>
      </c>
      <c r="G122" s="184">
        <v>460.2</v>
      </c>
      <c r="H122" s="184">
        <v>454.7</v>
      </c>
      <c r="I122" s="122">
        <v>8021091</v>
      </c>
      <c r="J122" s="185">
        <v>44830184.396990001</v>
      </c>
      <c r="K122" s="121" t="s">
        <v>76</v>
      </c>
      <c r="L122" s="184">
        <v>3</v>
      </c>
      <c r="M122" s="184">
        <v>9.8000000000000007</v>
      </c>
      <c r="N122" s="119">
        <v>2.1695422999999998</v>
      </c>
      <c r="O122" s="119">
        <v>2.2248256</v>
      </c>
      <c r="P122" s="183">
        <v>1.228003389289355E-2</v>
      </c>
    </row>
    <row r="123" spans="1:16" x14ac:dyDescent="0.15">
      <c r="A123" s="125">
        <v>42734</v>
      </c>
      <c r="B123" s="184">
        <v>448.6</v>
      </c>
      <c r="C123" s="186">
        <v>0.7</v>
      </c>
      <c r="D123" s="123">
        <v>1.5628E-3</v>
      </c>
      <c r="E123" s="184">
        <v>448.2</v>
      </c>
      <c r="F123" s="184">
        <v>438.6</v>
      </c>
      <c r="G123" s="184">
        <v>448.6</v>
      </c>
      <c r="H123" s="184">
        <v>448.65</v>
      </c>
      <c r="I123" s="122">
        <v>2530678</v>
      </c>
      <c r="J123" s="185">
        <v>13901583.92135</v>
      </c>
      <c r="K123" s="121" t="s">
        <v>76</v>
      </c>
      <c r="L123" s="184">
        <v>0.4</v>
      </c>
      <c r="M123" s="184">
        <v>10</v>
      </c>
      <c r="N123" s="119">
        <v>-0.51959580000000005</v>
      </c>
      <c r="O123" s="119">
        <v>-0.5132833</v>
      </c>
      <c r="P123" s="183">
        <v>1.2335932103029711E-2</v>
      </c>
    </row>
    <row r="124" spans="1:16" x14ac:dyDescent="0.15">
      <c r="A124" s="125">
        <v>42727</v>
      </c>
      <c r="B124" s="184">
        <v>447.9</v>
      </c>
      <c r="C124" s="186">
        <v>9.5</v>
      </c>
      <c r="D124" s="123">
        <v>2.16697E-2</v>
      </c>
      <c r="E124" s="184">
        <v>439.6</v>
      </c>
      <c r="F124" s="184">
        <v>434.3</v>
      </c>
      <c r="G124" s="184">
        <v>448.7</v>
      </c>
      <c r="H124" s="184">
        <v>447.8</v>
      </c>
      <c r="I124" s="122">
        <v>5267810</v>
      </c>
      <c r="J124" s="185">
        <v>28561959.848590001</v>
      </c>
      <c r="K124" s="121" t="s">
        <v>76</v>
      </c>
      <c r="L124" s="184">
        <v>8.3000000000000007</v>
      </c>
      <c r="M124" s="184">
        <v>14.4</v>
      </c>
      <c r="N124" s="119">
        <v>-0.24996299999999999</v>
      </c>
      <c r="O124" s="119">
        <v>-0.24722769999999999</v>
      </c>
      <c r="P124" s="183">
        <v>1.2289994715302271E-2</v>
      </c>
    </row>
    <row r="125" spans="1:16" x14ac:dyDescent="0.15">
      <c r="A125" s="125">
        <v>42720</v>
      </c>
      <c r="B125" s="184">
        <v>438.4</v>
      </c>
      <c r="C125" s="186">
        <v>4.7</v>
      </c>
      <c r="D125" s="123">
        <v>1.0836999999999999E-2</v>
      </c>
      <c r="E125" s="184">
        <v>428</v>
      </c>
      <c r="F125" s="184">
        <v>424.1</v>
      </c>
      <c r="G125" s="184">
        <v>440.4</v>
      </c>
      <c r="H125" s="184">
        <v>438.35</v>
      </c>
      <c r="I125" s="122">
        <v>7023400</v>
      </c>
      <c r="J125" s="185">
        <v>37942360.987970002</v>
      </c>
      <c r="K125" s="121" t="s">
        <v>76</v>
      </c>
      <c r="L125" s="184">
        <v>10.4</v>
      </c>
      <c r="M125" s="184">
        <v>16.3</v>
      </c>
      <c r="N125" s="119">
        <v>-6.42572E-2</v>
      </c>
      <c r="O125" s="119">
        <v>-6.9119299999999995E-2</v>
      </c>
      <c r="P125" s="183">
        <v>1.248704469113295E-2</v>
      </c>
    </row>
    <row r="126" spans="1:16" x14ac:dyDescent="0.15">
      <c r="A126" s="125">
        <v>42713</v>
      </c>
      <c r="B126" s="184">
        <v>433.7</v>
      </c>
      <c r="C126" s="186">
        <v>1.6</v>
      </c>
      <c r="D126" s="123">
        <v>3.7028E-3</v>
      </c>
      <c r="E126" s="184">
        <v>432.6</v>
      </c>
      <c r="F126" s="184">
        <v>426.8</v>
      </c>
      <c r="G126" s="184">
        <v>438.3</v>
      </c>
      <c r="H126" s="184">
        <v>433.65</v>
      </c>
      <c r="I126" s="122">
        <v>7505695</v>
      </c>
      <c r="J126" s="185">
        <v>40759637.490730003</v>
      </c>
      <c r="K126" s="121" t="s">
        <v>76</v>
      </c>
      <c r="L126" s="184">
        <v>1.1000000000000001</v>
      </c>
      <c r="M126" s="184">
        <v>11.5</v>
      </c>
      <c r="N126" s="119">
        <v>-0.234433</v>
      </c>
      <c r="O126" s="119">
        <v>-0.24805050000000001</v>
      </c>
      <c r="P126" s="183">
        <v>1.2574029599265679E-2</v>
      </c>
    </row>
    <row r="127" spans="1:16" x14ac:dyDescent="0.15">
      <c r="A127" s="125">
        <v>42706</v>
      </c>
      <c r="B127" s="184">
        <v>432.1</v>
      </c>
      <c r="C127" s="186">
        <v>-5.8</v>
      </c>
      <c r="D127" s="123">
        <v>-1.3245E-2</v>
      </c>
      <c r="E127" s="184">
        <v>438.6</v>
      </c>
      <c r="F127" s="184">
        <v>428.4</v>
      </c>
      <c r="G127" s="184">
        <v>443.3</v>
      </c>
      <c r="H127" s="184">
        <v>432.05</v>
      </c>
      <c r="I127" s="122">
        <v>9804100</v>
      </c>
      <c r="J127" s="185">
        <v>54205285.870549999</v>
      </c>
      <c r="K127" s="121" t="s">
        <v>76</v>
      </c>
      <c r="L127" s="184">
        <v>-6.5</v>
      </c>
      <c r="M127" s="184">
        <v>14.9</v>
      </c>
      <c r="N127" s="119">
        <v>0.112723</v>
      </c>
      <c r="O127" s="119">
        <v>0.13543569999999999</v>
      </c>
      <c r="P127" s="183">
        <v>1.2718924487745319E-2</v>
      </c>
    </row>
    <row r="128" spans="1:16" x14ac:dyDescent="0.15">
      <c r="A128" s="125">
        <v>42699</v>
      </c>
      <c r="B128" s="184">
        <v>437.9</v>
      </c>
      <c r="C128" s="186">
        <v>0.7</v>
      </c>
      <c r="D128" s="123">
        <v>1.6011E-3</v>
      </c>
      <c r="E128" s="184">
        <v>437</v>
      </c>
      <c r="F128" s="184">
        <v>429.9</v>
      </c>
      <c r="G128" s="184">
        <v>439.3</v>
      </c>
      <c r="H128" s="184">
        <v>437.8</v>
      </c>
      <c r="I128" s="122">
        <v>8810908</v>
      </c>
      <c r="J128" s="185">
        <v>47739634.862230003</v>
      </c>
      <c r="K128" s="121" t="s">
        <v>76</v>
      </c>
      <c r="L128" s="184">
        <v>0.9</v>
      </c>
      <c r="M128" s="184">
        <v>9.4</v>
      </c>
      <c r="N128" s="119">
        <v>-9.0028800000000006E-2</v>
      </c>
      <c r="O128" s="119">
        <v>-7.1173E-2</v>
      </c>
      <c r="P128" s="183">
        <v>1.2473960607232401E-2</v>
      </c>
    </row>
    <row r="129" spans="1:16" x14ac:dyDescent="0.15">
      <c r="A129" s="125">
        <v>42692</v>
      </c>
      <c r="B129" s="184">
        <v>437.2</v>
      </c>
      <c r="C129" s="186">
        <v>8</v>
      </c>
      <c r="D129" s="123">
        <v>1.8639300000000001E-2</v>
      </c>
      <c r="E129" s="184">
        <v>433</v>
      </c>
      <c r="F129" s="184">
        <v>422.5</v>
      </c>
      <c r="G129" s="184">
        <v>438.5</v>
      </c>
      <c r="H129" s="184">
        <v>437.25</v>
      </c>
      <c r="I129" s="122">
        <v>9682623</v>
      </c>
      <c r="J129" s="185">
        <v>51397766.82959</v>
      </c>
      <c r="K129" s="121" t="s">
        <v>76</v>
      </c>
      <c r="L129" s="184">
        <v>4.2</v>
      </c>
      <c r="M129" s="184">
        <v>16</v>
      </c>
      <c r="N129" s="119">
        <v>2.04066E-2</v>
      </c>
      <c r="O129" s="119">
        <v>-1.5216800000000001E-2</v>
      </c>
      <c r="P129" s="183">
        <v>1.2342936137648419E-2</v>
      </c>
    </row>
    <row r="130" spans="1:16" x14ac:dyDescent="0.15">
      <c r="A130" s="125">
        <v>42685</v>
      </c>
      <c r="B130" s="184">
        <v>429.2</v>
      </c>
      <c r="C130" s="186">
        <v>-10.5</v>
      </c>
      <c r="D130" s="123">
        <v>-2.3879899999999999E-2</v>
      </c>
      <c r="E130" s="184">
        <v>445</v>
      </c>
      <c r="F130" s="184">
        <v>424.4</v>
      </c>
      <c r="G130" s="184">
        <v>448.28800000000001</v>
      </c>
      <c r="H130" s="184">
        <v>429.15</v>
      </c>
      <c r="I130" s="122">
        <v>9488985</v>
      </c>
      <c r="J130" s="185">
        <v>52191961.068899997</v>
      </c>
      <c r="K130" s="121" t="s">
        <v>76</v>
      </c>
      <c r="L130" s="184">
        <v>-15.8</v>
      </c>
      <c r="M130" s="184">
        <v>23.888000000000002</v>
      </c>
      <c r="N130" s="119">
        <v>9.7931199999999996E-2</v>
      </c>
      <c r="O130" s="119">
        <v>6.25941E-2</v>
      </c>
      <c r="P130" s="183">
        <v>1.259906011011579E-2</v>
      </c>
    </row>
    <row r="131" spans="1:16" x14ac:dyDescent="0.15">
      <c r="A131" s="125">
        <v>42678</v>
      </c>
      <c r="B131" s="184">
        <v>439.7</v>
      </c>
      <c r="C131" s="186">
        <v>-19.3</v>
      </c>
      <c r="D131" s="123">
        <v>-4.2047899999999999E-2</v>
      </c>
      <c r="E131" s="184">
        <v>457.3</v>
      </c>
      <c r="F131" s="184">
        <v>438.7</v>
      </c>
      <c r="G131" s="184">
        <v>462.79199999999997</v>
      </c>
      <c r="H131" s="184">
        <v>439.65</v>
      </c>
      <c r="I131" s="122">
        <v>8642604</v>
      </c>
      <c r="J131" s="185">
        <v>49117496.701760001</v>
      </c>
      <c r="K131" s="121" t="s">
        <v>76</v>
      </c>
      <c r="L131" s="184">
        <v>-17.600000000000001</v>
      </c>
      <c r="M131" s="184">
        <v>24.091999999999999</v>
      </c>
      <c r="N131" s="119">
        <v>0.18565509999999999</v>
      </c>
      <c r="O131" s="119">
        <v>0.21073910000000001</v>
      </c>
      <c r="P131" s="183">
        <v>1.2517054486738181E-2</v>
      </c>
    </row>
    <row r="132" spans="1:16" x14ac:dyDescent="0.15">
      <c r="A132" s="125">
        <v>42671</v>
      </c>
      <c r="B132" s="184">
        <v>459</v>
      </c>
      <c r="C132" s="186">
        <v>0.8</v>
      </c>
      <c r="D132" s="123">
        <v>1.7459999999999999E-3</v>
      </c>
      <c r="E132" s="184">
        <v>459</v>
      </c>
      <c r="F132" s="184">
        <v>449.4</v>
      </c>
      <c r="G132" s="184">
        <v>463.12</v>
      </c>
      <c r="H132" s="184">
        <v>459.15</v>
      </c>
      <c r="I132" s="122">
        <v>7289307</v>
      </c>
      <c r="J132" s="185">
        <v>40568193.357040003</v>
      </c>
      <c r="K132" s="121" t="s">
        <v>76</v>
      </c>
      <c r="L132" s="184">
        <v>0</v>
      </c>
      <c r="M132" s="184">
        <v>13.72</v>
      </c>
      <c r="N132" s="119">
        <v>-0.35872929999999997</v>
      </c>
      <c r="O132" s="119">
        <v>-0.36347049999999997</v>
      </c>
      <c r="P132" s="183">
        <v>1.2179971255267839E-2</v>
      </c>
    </row>
    <row r="133" spans="1:16" x14ac:dyDescent="0.15">
      <c r="A133" s="125">
        <v>42664</v>
      </c>
      <c r="B133" s="184">
        <v>458.2</v>
      </c>
      <c r="C133" s="186">
        <v>5.3</v>
      </c>
      <c r="D133" s="123">
        <v>1.17024E-2</v>
      </c>
      <c r="E133" s="184">
        <v>451.2</v>
      </c>
      <c r="F133" s="184">
        <v>447</v>
      </c>
      <c r="G133" s="184">
        <v>463.1</v>
      </c>
      <c r="H133" s="184">
        <v>458.5</v>
      </c>
      <c r="I133" s="122">
        <v>11366974</v>
      </c>
      <c r="J133" s="185">
        <v>63733408.301320001</v>
      </c>
      <c r="K133" s="121" t="s">
        <v>76</v>
      </c>
      <c r="L133" s="184">
        <v>7</v>
      </c>
      <c r="M133" s="184">
        <v>16.100000000000001</v>
      </c>
      <c r="N133" s="119">
        <v>7.5207800000000005E-2</v>
      </c>
      <c r="O133" s="119">
        <v>0.1061346</v>
      </c>
      <c r="P133" s="183">
        <v>1.223301445942309E-2</v>
      </c>
    </row>
    <row r="134" spans="1:16" x14ac:dyDescent="0.15">
      <c r="A134" s="125">
        <v>42657</v>
      </c>
      <c r="B134" s="184">
        <v>452.9</v>
      </c>
      <c r="C134" s="186">
        <v>8.6999999999999993</v>
      </c>
      <c r="D134" s="123">
        <v>1.95858E-2</v>
      </c>
      <c r="E134" s="184">
        <v>444.9</v>
      </c>
      <c r="F134" s="184">
        <v>434.0068</v>
      </c>
      <c r="G134" s="184">
        <v>454.5</v>
      </c>
      <c r="H134" s="184">
        <v>452.8</v>
      </c>
      <c r="I134" s="122">
        <v>10571886</v>
      </c>
      <c r="J134" s="185">
        <v>57618129.100259997</v>
      </c>
      <c r="K134" s="121" t="s">
        <v>76</v>
      </c>
      <c r="L134" s="184">
        <v>8</v>
      </c>
      <c r="M134" s="184">
        <v>20.493200000000002</v>
      </c>
      <c r="N134" s="119">
        <v>-0.36972369999999999</v>
      </c>
      <c r="O134" s="119">
        <v>-0.38401980000000002</v>
      </c>
      <c r="P134" s="183">
        <v>1.218501730272457E-2</v>
      </c>
    </row>
    <row r="135" spans="1:16" x14ac:dyDescent="0.15">
      <c r="A135" s="125">
        <v>42650</v>
      </c>
      <c r="B135" s="184">
        <v>444.2</v>
      </c>
      <c r="C135" s="186">
        <v>4.5999999999999996</v>
      </c>
      <c r="D135" s="123">
        <v>1.04641E-2</v>
      </c>
      <c r="E135" s="184">
        <v>440</v>
      </c>
      <c r="F135" s="184">
        <v>432</v>
      </c>
      <c r="G135" s="184">
        <v>459.4</v>
      </c>
      <c r="H135" s="184">
        <v>444.25</v>
      </c>
      <c r="I135" s="122">
        <v>16773414</v>
      </c>
      <c r="J135" s="185">
        <v>93538927.335339993</v>
      </c>
      <c r="K135" s="121" t="s">
        <v>76</v>
      </c>
      <c r="L135" s="184">
        <v>4.2</v>
      </c>
      <c r="M135" s="184">
        <v>27.4</v>
      </c>
      <c r="N135" s="119">
        <v>0.15129380000000001</v>
      </c>
      <c r="O135" s="119">
        <v>0.10087110000000001</v>
      </c>
      <c r="P135" s="183">
        <v>1.243193515502623E-2</v>
      </c>
    </row>
    <row r="136" spans="1:16" x14ac:dyDescent="0.15">
      <c r="A136" s="125">
        <v>42643</v>
      </c>
      <c r="B136" s="184">
        <v>439.6</v>
      </c>
      <c r="C136" s="186">
        <v>-30.4</v>
      </c>
      <c r="D136" s="123">
        <v>-6.46809E-2</v>
      </c>
      <c r="E136" s="184">
        <v>470</v>
      </c>
      <c r="F136" s="184">
        <v>431.4</v>
      </c>
      <c r="G136" s="184">
        <v>475.3</v>
      </c>
      <c r="H136" s="184">
        <v>439.55</v>
      </c>
      <c r="I136" s="122">
        <v>14569187</v>
      </c>
      <c r="J136" s="185">
        <v>84968099.959779993</v>
      </c>
      <c r="K136" s="121" t="s">
        <v>76</v>
      </c>
      <c r="L136" s="184">
        <v>-30.4</v>
      </c>
      <c r="M136" s="184">
        <v>43.9</v>
      </c>
      <c r="N136" s="119">
        <v>0.82486700000000002</v>
      </c>
      <c r="O136" s="119">
        <v>0.72665950000000001</v>
      </c>
      <c r="P136" s="183">
        <v>1.29750489808099E-2</v>
      </c>
    </row>
    <row r="137" spans="1:16" x14ac:dyDescent="0.15">
      <c r="A137" s="125">
        <v>42636</v>
      </c>
      <c r="B137" s="184">
        <v>470</v>
      </c>
      <c r="C137" s="186">
        <v>-3.4</v>
      </c>
      <c r="D137" s="123">
        <v>-7.1821000000000003E-3</v>
      </c>
      <c r="E137" s="184">
        <v>476.6</v>
      </c>
      <c r="F137" s="184">
        <v>469.1</v>
      </c>
      <c r="G137" s="184">
        <v>483.8365</v>
      </c>
      <c r="H137" s="184">
        <v>469.95</v>
      </c>
      <c r="I137" s="122">
        <v>7983698</v>
      </c>
      <c r="J137" s="185">
        <v>49209527.312590003</v>
      </c>
      <c r="K137" s="121" t="s">
        <v>76</v>
      </c>
      <c r="L137" s="184">
        <v>-6.6</v>
      </c>
      <c r="M137" s="184">
        <v>14.736499999999999</v>
      </c>
      <c r="N137" s="119">
        <v>-3.2320300000000003E-2</v>
      </c>
      <c r="O137" s="119">
        <v>-2.64963E-2</v>
      </c>
      <c r="P137" s="183">
        <v>1.297201935425288E-2</v>
      </c>
    </row>
    <row r="138" spans="1:16" x14ac:dyDescent="0.15">
      <c r="A138" s="125">
        <v>42629</v>
      </c>
      <c r="B138" s="184">
        <v>473.4</v>
      </c>
      <c r="C138" s="186">
        <v>-4.0999999999999996</v>
      </c>
      <c r="D138" s="123">
        <v>-8.5863999999999992E-3</v>
      </c>
      <c r="E138" s="184">
        <v>474.7</v>
      </c>
      <c r="F138" s="184">
        <v>466.2</v>
      </c>
      <c r="G138" s="184">
        <v>476.3</v>
      </c>
      <c r="H138" s="184">
        <v>473.5</v>
      </c>
      <c r="I138" s="122">
        <v>8250352</v>
      </c>
      <c r="J138" s="185">
        <v>50548887.645709999</v>
      </c>
      <c r="K138" s="121" t="s">
        <v>76</v>
      </c>
      <c r="L138" s="184">
        <v>-1.3</v>
      </c>
      <c r="M138" s="184">
        <v>10.1</v>
      </c>
      <c r="N138" s="119">
        <v>0.23067280000000001</v>
      </c>
      <c r="O138" s="119">
        <v>0.1692169</v>
      </c>
      <c r="P138" s="183">
        <v>1.2994944966408069E-2</v>
      </c>
    </row>
    <row r="139" spans="1:16" x14ac:dyDescent="0.15">
      <c r="A139" s="125">
        <v>42622</v>
      </c>
      <c r="B139" s="184">
        <v>477.5</v>
      </c>
      <c r="C139" s="186">
        <v>-12.7</v>
      </c>
      <c r="D139" s="123">
        <v>-2.5907800000000002E-2</v>
      </c>
      <c r="E139" s="184">
        <v>491.9</v>
      </c>
      <c r="F139" s="184">
        <v>477.5</v>
      </c>
      <c r="G139" s="184">
        <v>494.9</v>
      </c>
      <c r="H139" s="184">
        <v>477.45</v>
      </c>
      <c r="I139" s="122">
        <v>6703936</v>
      </c>
      <c r="J139" s="185">
        <v>43233112.740869999</v>
      </c>
      <c r="K139" s="121" t="s">
        <v>76</v>
      </c>
      <c r="L139" s="184">
        <v>-14.4</v>
      </c>
      <c r="M139" s="184">
        <v>17.399999999999999</v>
      </c>
      <c r="N139" s="119">
        <v>-0.17502819999999999</v>
      </c>
      <c r="O139" s="119">
        <v>-0.17116329999999999</v>
      </c>
      <c r="P139" s="183">
        <v>1.326207180085673E-2</v>
      </c>
    </row>
    <row r="140" spans="1:16" x14ac:dyDescent="0.15">
      <c r="A140" s="125">
        <v>42615</v>
      </c>
      <c r="B140" s="184">
        <v>490.2</v>
      </c>
      <c r="C140" s="186">
        <v>8.5</v>
      </c>
      <c r="D140" s="123">
        <v>1.76458E-2</v>
      </c>
      <c r="E140" s="184">
        <v>479.7</v>
      </c>
      <c r="F140" s="184">
        <v>478.5</v>
      </c>
      <c r="G140" s="184">
        <v>492.1</v>
      </c>
      <c r="H140" s="184">
        <v>490.25</v>
      </c>
      <c r="I140" s="122">
        <v>8126261</v>
      </c>
      <c r="J140" s="185">
        <v>52161193.406510003</v>
      </c>
      <c r="K140" s="121" t="s">
        <v>76</v>
      </c>
      <c r="L140" s="184">
        <v>10.5</v>
      </c>
      <c r="M140" s="184">
        <v>13.6</v>
      </c>
      <c r="N140" s="119">
        <v>0.642598</v>
      </c>
      <c r="O140" s="119">
        <v>0.65808750000000005</v>
      </c>
      <c r="P140" s="183">
        <v>1.3287977038375681E-2</v>
      </c>
    </row>
    <row r="141" spans="1:16" x14ac:dyDescent="0.15">
      <c r="A141" s="125">
        <v>42608</v>
      </c>
      <c r="B141" s="184">
        <v>481.7</v>
      </c>
      <c r="C141" s="186">
        <v>-4.3</v>
      </c>
      <c r="D141" s="123">
        <v>-8.8477E-3</v>
      </c>
      <c r="E141" s="184">
        <v>485</v>
      </c>
      <c r="F141" s="184">
        <v>473.1241</v>
      </c>
      <c r="G141" s="184">
        <v>491.1</v>
      </c>
      <c r="H141" s="184">
        <v>481.5</v>
      </c>
      <c r="I141" s="122">
        <v>4947200</v>
      </c>
      <c r="J141" s="185">
        <v>31458648.625220001</v>
      </c>
      <c r="K141" s="121" t="s">
        <v>76</v>
      </c>
      <c r="L141" s="184">
        <v>-3.3</v>
      </c>
      <c r="M141" s="184">
        <v>17.975899999999999</v>
      </c>
      <c r="N141" s="119">
        <v>-0.42521989999999998</v>
      </c>
      <c r="O141" s="119">
        <v>-0.4196995</v>
      </c>
      <c r="P141" s="183">
        <v>1.313697928298367E-2</v>
      </c>
    </row>
    <row r="142" spans="1:16" x14ac:dyDescent="0.15">
      <c r="A142" s="125">
        <v>42601</v>
      </c>
      <c r="B142" s="184">
        <v>486</v>
      </c>
      <c r="C142" s="186">
        <v>8.3000000000000007</v>
      </c>
      <c r="D142" s="123">
        <v>1.7374899999999999E-2</v>
      </c>
      <c r="E142" s="184">
        <v>480</v>
      </c>
      <c r="F142" s="184">
        <v>474.6</v>
      </c>
      <c r="G142" s="184">
        <v>487.608</v>
      </c>
      <c r="H142" s="184">
        <v>486.05</v>
      </c>
      <c r="I142" s="122">
        <v>8607117</v>
      </c>
      <c r="J142" s="185">
        <v>54210960.595129997</v>
      </c>
      <c r="K142" s="121" t="s">
        <v>76</v>
      </c>
      <c r="L142" s="184">
        <v>6</v>
      </c>
      <c r="M142" s="184">
        <v>13.007999999999999</v>
      </c>
      <c r="N142" s="119">
        <v>0.1776375</v>
      </c>
      <c r="O142" s="119">
        <v>0.211537</v>
      </c>
      <c r="P142" s="183">
        <v>1.3073946239933061E-2</v>
      </c>
    </row>
    <row r="143" spans="1:16" x14ac:dyDescent="0.15">
      <c r="A143" s="125">
        <v>42594</v>
      </c>
      <c r="B143" s="184">
        <v>477.7</v>
      </c>
      <c r="C143" s="186">
        <v>2.7</v>
      </c>
      <c r="D143" s="123">
        <v>5.6842000000000004E-3</v>
      </c>
      <c r="E143" s="184">
        <v>472.7</v>
      </c>
      <c r="F143" s="184">
        <v>467.6</v>
      </c>
      <c r="G143" s="184">
        <v>480.3</v>
      </c>
      <c r="H143" s="184">
        <v>477.65</v>
      </c>
      <c r="I143" s="122">
        <v>7308800</v>
      </c>
      <c r="J143" s="185">
        <v>44745610.081249997</v>
      </c>
      <c r="K143" s="121" t="s">
        <v>76</v>
      </c>
      <c r="L143" s="184">
        <v>5</v>
      </c>
      <c r="M143" s="184">
        <v>12.7</v>
      </c>
      <c r="N143" s="119">
        <v>-0.1024423</v>
      </c>
      <c r="O143" s="119">
        <v>-0.10386380000000001</v>
      </c>
      <c r="P143" s="183">
        <v>1.2918060740721601E-2</v>
      </c>
    </row>
    <row r="144" spans="1:16" x14ac:dyDescent="0.15">
      <c r="A144" s="125">
        <v>42587</v>
      </c>
      <c r="B144" s="184">
        <v>475</v>
      </c>
      <c r="C144" s="186">
        <v>1.8</v>
      </c>
      <c r="D144" s="123">
        <v>3.8038999999999998E-3</v>
      </c>
      <c r="E144" s="184">
        <v>471.9</v>
      </c>
      <c r="F144" s="184">
        <v>461.09870000000001</v>
      </c>
      <c r="G144" s="184">
        <v>476.9</v>
      </c>
      <c r="H144" s="184">
        <v>474.95</v>
      </c>
      <c r="I144" s="122">
        <v>8142986</v>
      </c>
      <c r="J144" s="185">
        <v>49931706.15371</v>
      </c>
      <c r="K144" s="121" t="s">
        <v>76</v>
      </c>
      <c r="L144" s="184">
        <v>3.1</v>
      </c>
      <c r="M144" s="184">
        <v>15.801299999999999</v>
      </c>
      <c r="N144" s="119">
        <v>-0.1992768</v>
      </c>
      <c r="O144" s="119">
        <v>-0.21356649999999999</v>
      </c>
      <c r="P144" s="183">
        <v>1.306796649373391E-2</v>
      </c>
    </row>
    <row r="145" spans="1:16" x14ac:dyDescent="0.15">
      <c r="A145" s="125">
        <v>42580</v>
      </c>
      <c r="B145" s="184">
        <v>473.2</v>
      </c>
      <c r="C145" s="186">
        <v>-2.9</v>
      </c>
      <c r="D145" s="123">
        <v>-6.0911999999999997E-3</v>
      </c>
      <c r="E145" s="184">
        <v>476</v>
      </c>
      <c r="F145" s="184">
        <v>455.9</v>
      </c>
      <c r="G145" s="184">
        <v>483.8</v>
      </c>
      <c r="H145" s="184">
        <v>472.85</v>
      </c>
      <c r="I145" s="122">
        <v>10169539</v>
      </c>
      <c r="J145" s="185">
        <v>63491325.26551</v>
      </c>
      <c r="K145" s="121" t="s">
        <v>76</v>
      </c>
      <c r="L145" s="184">
        <v>-2.8</v>
      </c>
      <c r="M145" s="184">
        <v>27.9</v>
      </c>
      <c r="N145" s="119">
        <v>0.47604020000000002</v>
      </c>
      <c r="O145" s="119">
        <v>0.48560019999999998</v>
      </c>
      <c r="P145" s="183">
        <v>1.322593871100001E-2</v>
      </c>
    </row>
    <row r="146" spans="1:16" x14ac:dyDescent="0.15">
      <c r="A146" s="125">
        <v>42573</v>
      </c>
      <c r="B146" s="184">
        <v>476.1</v>
      </c>
      <c r="C146" s="186">
        <v>10.1</v>
      </c>
      <c r="D146" s="123">
        <v>2.16738E-2</v>
      </c>
      <c r="E146" s="184">
        <v>463.6</v>
      </c>
      <c r="F146" s="184">
        <v>463.6</v>
      </c>
      <c r="G146" s="184">
        <v>477.96</v>
      </c>
      <c r="H146" s="184">
        <v>476.05</v>
      </c>
      <c r="I146" s="122">
        <v>6889744</v>
      </c>
      <c r="J146" s="185">
        <v>42737827.748000003</v>
      </c>
      <c r="K146" s="121" t="s">
        <v>76</v>
      </c>
      <c r="L146" s="184">
        <v>12.5</v>
      </c>
      <c r="M146" s="184">
        <v>14.36</v>
      </c>
      <c r="N146" s="119">
        <v>-9.9661200000000005E-2</v>
      </c>
      <c r="O146" s="119">
        <v>-9.8984600000000006E-2</v>
      </c>
      <c r="P146" s="183">
        <v>1.3105988125974761E-2</v>
      </c>
    </row>
    <row r="147" spans="1:16" x14ac:dyDescent="0.15">
      <c r="A147" s="125">
        <v>42566</v>
      </c>
      <c r="B147" s="184">
        <v>466</v>
      </c>
      <c r="C147" s="186">
        <v>6.5</v>
      </c>
      <c r="D147" s="123">
        <v>1.41458E-2</v>
      </c>
      <c r="E147" s="184">
        <v>463.9</v>
      </c>
      <c r="F147" s="184">
        <v>458.7</v>
      </c>
      <c r="G147" s="184">
        <v>477.108</v>
      </c>
      <c r="H147" s="184">
        <v>466.1</v>
      </c>
      <c r="I147" s="122">
        <v>7652390</v>
      </c>
      <c r="J147" s="185">
        <v>47432959.688160002</v>
      </c>
      <c r="K147" s="121" t="s">
        <v>76</v>
      </c>
      <c r="L147" s="184">
        <v>2.1</v>
      </c>
      <c r="M147" s="184">
        <v>18.408000000000001</v>
      </c>
      <c r="N147" s="119">
        <v>-9.5657300000000001E-2</v>
      </c>
      <c r="O147" s="119">
        <v>-4.6608999999999998E-2</v>
      </c>
      <c r="P147" s="183">
        <v>1.3191045918030841E-2</v>
      </c>
    </row>
    <row r="148" spans="1:16" x14ac:dyDescent="0.15">
      <c r="A148" s="125">
        <v>42559</v>
      </c>
      <c r="B148" s="184">
        <v>459.5</v>
      </c>
      <c r="C148" s="186">
        <v>5.4</v>
      </c>
      <c r="D148" s="123">
        <v>1.18917E-2</v>
      </c>
      <c r="E148" s="184">
        <v>456.7</v>
      </c>
      <c r="F148" s="184">
        <v>445.7</v>
      </c>
      <c r="G148" s="184">
        <v>461.1</v>
      </c>
      <c r="H148" s="184">
        <v>459.6</v>
      </c>
      <c r="I148" s="122">
        <v>8461825</v>
      </c>
      <c r="J148" s="185">
        <v>49751843.761330001</v>
      </c>
      <c r="K148" s="121" t="s">
        <v>76</v>
      </c>
      <c r="L148" s="184">
        <v>2.8</v>
      </c>
      <c r="M148" s="184">
        <v>15.4</v>
      </c>
      <c r="N148" s="119">
        <v>-0.4678639</v>
      </c>
      <c r="O148" s="119">
        <v>-0.44829560000000002</v>
      </c>
      <c r="P148" s="183">
        <v>1.2954039069381831E-2</v>
      </c>
    </row>
    <row r="149" spans="1:16" x14ac:dyDescent="0.15">
      <c r="A149" s="125">
        <v>42552</v>
      </c>
      <c r="B149" s="184">
        <v>454.1</v>
      </c>
      <c r="C149" s="186">
        <v>23.3</v>
      </c>
      <c r="D149" s="123">
        <v>5.4085399999999999E-2</v>
      </c>
      <c r="E149" s="184">
        <v>411.2</v>
      </c>
      <c r="F149" s="184">
        <v>407.2</v>
      </c>
      <c r="G149" s="184">
        <v>455.9</v>
      </c>
      <c r="H149" s="184">
        <v>454.05</v>
      </c>
      <c r="I149" s="122">
        <v>15901618</v>
      </c>
      <c r="J149" s="185">
        <v>90178446.312769994</v>
      </c>
      <c r="K149" s="121" t="s">
        <v>76</v>
      </c>
      <c r="L149" s="184">
        <v>42.9</v>
      </c>
      <c r="M149" s="184">
        <v>48.7</v>
      </c>
      <c r="N149" s="119">
        <v>3.0137799999999999E-2</v>
      </c>
      <c r="O149" s="119">
        <v>-2.2051000000000002E-3</v>
      </c>
      <c r="P149" s="183">
        <v>1.326101658953175E-2</v>
      </c>
    </row>
    <row r="150" spans="1:16" x14ac:dyDescent="0.15">
      <c r="A150" s="125">
        <v>42545</v>
      </c>
      <c r="B150" s="184">
        <v>430.8</v>
      </c>
      <c r="C150" s="186">
        <v>20</v>
      </c>
      <c r="D150" s="123">
        <v>4.86855E-2</v>
      </c>
      <c r="E150" s="184">
        <v>419.5</v>
      </c>
      <c r="F150" s="184">
        <v>316.79199999999997</v>
      </c>
      <c r="G150" s="184">
        <v>471.1</v>
      </c>
      <c r="H150" s="184">
        <v>430.7</v>
      </c>
      <c r="I150" s="122">
        <v>15436399</v>
      </c>
      <c r="J150" s="185">
        <v>90377738.818220004</v>
      </c>
      <c r="K150" s="121" t="s">
        <v>76</v>
      </c>
      <c r="L150" s="184">
        <v>11.3</v>
      </c>
      <c r="M150" s="184">
        <v>154.30799999999999</v>
      </c>
      <c r="N150" s="119">
        <v>0.71346980000000004</v>
      </c>
      <c r="O150" s="119">
        <v>0.70453489999999996</v>
      </c>
      <c r="P150" s="183">
        <v>1.3678019422787581E-2</v>
      </c>
    </row>
    <row r="151" spans="1:16" x14ac:dyDescent="0.15">
      <c r="A151" s="125">
        <v>42538</v>
      </c>
      <c r="B151" s="184">
        <v>410.8</v>
      </c>
      <c r="C151" s="186">
        <v>-10</v>
      </c>
      <c r="D151" s="123">
        <v>-2.3764299999999999E-2</v>
      </c>
      <c r="E151" s="184">
        <v>418.9</v>
      </c>
      <c r="F151" s="184">
        <v>400.8</v>
      </c>
      <c r="G151" s="184">
        <v>419.3</v>
      </c>
      <c r="H151" s="184">
        <v>410.45</v>
      </c>
      <c r="I151" s="122">
        <v>9008854</v>
      </c>
      <c r="J151" s="185">
        <v>53021935.412090003</v>
      </c>
      <c r="K151" s="121" t="s">
        <v>76</v>
      </c>
      <c r="L151" s="184">
        <v>-8.1</v>
      </c>
      <c r="M151" s="184">
        <v>18.5</v>
      </c>
      <c r="N151" s="119">
        <v>0.2406491</v>
      </c>
      <c r="O151" s="119">
        <v>0.18816830000000001</v>
      </c>
      <c r="P151" s="183">
        <v>1.4356058974690269E-2</v>
      </c>
    </row>
    <row r="152" spans="1:16" x14ac:dyDescent="0.15">
      <c r="A152" s="125">
        <v>42531</v>
      </c>
      <c r="B152" s="184">
        <v>420.8</v>
      </c>
      <c r="C152" s="186">
        <v>-13.7</v>
      </c>
      <c r="D152" s="123">
        <v>-3.1530500000000003E-2</v>
      </c>
      <c r="E152" s="184">
        <v>432.5</v>
      </c>
      <c r="F152" s="184">
        <v>418.7</v>
      </c>
      <c r="G152" s="184">
        <v>435.7</v>
      </c>
      <c r="H152" s="184">
        <v>420.55</v>
      </c>
      <c r="I152" s="122">
        <v>7261404</v>
      </c>
      <c r="J152" s="185">
        <v>44624935.021240003</v>
      </c>
      <c r="K152" s="121" t="s">
        <v>76</v>
      </c>
      <c r="L152" s="184">
        <v>-11.7</v>
      </c>
      <c r="M152" s="184">
        <v>17</v>
      </c>
      <c r="N152" s="119">
        <v>-0.18442639999999999</v>
      </c>
      <c r="O152" s="119">
        <v>-0.18606320000000001</v>
      </c>
      <c r="P152" s="183">
        <v>1.425598038377099E-2</v>
      </c>
    </row>
    <row r="153" spans="1:16" x14ac:dyDescent="0.15">
      <c r="A153" s="125">
        <v>42524</v>
      </c>
      <c r="B153" s="184">
        <v>434.5</v>
      </c>
      <c r="C153" s="186">
        <v>11.5</v>
      </c>
      <c r="D153" s="123">
        <v>2.7186800000000001E-2</v>
      </c>
      <c r="E153" s="184">
        <v>420.6</v>
      </c>
      <c r="F153" s="184">
        <v>414.5</v>
      </c>
      <c r="G153" s="184">
        <v>434.5</v>
      </c>
      <c r="H153" s="184">
        <v>434.3</v>
      </c>
      <c r="I153" s="122">
        <v>8903432</v>
      </c>
      <c r="J153" s="185">
        <v>54826045.154260002</v>
      </c>
      <c r="K153" s="121" t="s">
        <v>76</v>
      </c>
      <c r="L153" s="184">
        <v>13.9</v>
      </c>
      <c r="M153" s="184">
        <v>20</v>
      </c>
      <c r="N153" s="119">
        <v>0.49399579999999998</v>
      </c>
      <c r="O153" s="119">
        <v>0.49638520000000003</v>
      </c>
      <c r="P153" s="183">
        <v>1.451905626134301E-2</v>
      </c>
    </row>
    <row r="154" spans="1:16" x14ac:dyDescent="0.15">
      <c r="A154" s="125">
        <v>42517</v>
      </c>
      <c r="B154" s="184">
        <v>423</v>
      </c>
      <c r="C154" s="186">
        <v>7.1</v>
      </c>
      <c r="D154" s="123">
        <v>1.70714E-2</v>
      </c>
      <c r="E154" s="184">
        <v>417.8</v>
      </c>
      <c r="F154" s="184">
        <v>412.1</v>
      </c>
      <c r="G154" s="184">
        <v>426</v>
      </c>
      <c r="H154" s="184">
        <v>423.05</v>
      </c>
      <c r="I154" s="122">
        <v>5959476</v>
      </c>
      <c r="J154" s="185">
        <v>36638991.710409999</v>
      </c>
      <c r="K154" s="121" t="s">
        <v>76</v>
      </c>
      <c r="L154" s="184">
        <v>5.2</v>
      </c>
      <c r="M154" s="184">
        <v>13.9</v>
      </c>
      <c r="N154" s="119">
        <v>-0.18560370000000001</v>
      </c>
      <c r="O154" s="119">
        <v>-0.17704230000000001</v>
      </c>
      <c r="P154" s="183">
        <v>1.4620096785040721E-2</v>
      </c>
    </row>
    <row r="155" spans="1:16" x14ac:dyDescent="0.15">
      <c r="A155" s="125">
        <v>42510</v>
      </c>
      <c r="B155" s="184">
        <v>415.9</v>
      </c>
      <c r="C155" s="186">
        <v>-14.9</v>
      </c>
      <c r="D155" s="123">
        <v>-3.4586800000000001E-2</v>
      </c>
      <c r="E155" s="184">
        <v>429</v>
      </c>
      <c r="F155" s="184">
        <v>408.7</v>
      </c>
      <c r="G155" s="184">
        <v>432.5</v>
      </c>
      <c r="H155" s="184">
        <v>415.8</v>
      </c>
      <c r="I155" s="122">
        <v>7317661</v>
      </c>
      <c r="J155" s="185">
        <v>44521109.169739999</v>
      </c>
      <c r="K155" s="121" t="s">
        <v>76</v>
      </c>
      <c r="L155" s="184">
        <v>-13.1</v>
      </c>
      <c r="M155" s="184">
        <v>23.8</v>
      </c>
      <c r="N155" s="119">
        <v>0.23247100000000001</v>
      </c>
      <c r="O155" s="119">
        <v>0.20598159999999999</v>
      </c>
      <c r="P155" s="183">
        <v>1.4499898500710489E-2</v>
      </c>
    </row>
    <row r="156" spans="1:16" x14ac:dyDescent="0.15">
      <c r="A156" s="125">
        <v>42503</v>
      </c>
      <c r="B156" s="184">
        <v>430.8</v>
      </c>
      <c r="C156" s="186">
        <v>-0.6</v>
      </c>
      <c r="D156" s="123">
        <v>-1.3908E-3</v>
      </c>
      <c r="E156" s="184">
        <v>432.8</v>
      </c>
      <c r="F156" s="184">
        <v>426.1</v>
      </c>
      <c r="G156" s="184">
        <v>439.3</v>
      </c>
      <c r="H156" s="184">
        <v>430.75</v>
      </c>
      <c r="I156" s="122">
        <v>5937390</v>
      </c>
      <c r="J156" s="185">
        <v>36916904.70036</v>
      </c>
      <c r="K156" s="121" t="s">
        <v>76</v>
      </c>
      <c r="L156" s="184">
        <v>-2</v>
      </c>
      <c r="M156" s="184">
        <v>13.2</v>
      </c>
      <c r="N156" s="119">
        <v>0.25616640000000002</v>
      </c>
      <c r="O156" s="119">
        <v>0.26050709999999999</v>
      </c>
      <c r="P156" s="183">
        <v>1.436100699381041E-2</v>
      </c>
    </row>
    <row r="157" spans="1:16" x14ac:dyDescent="0.15">
      <c r="A157" s="125">
        <v>42496</v>
      </c>
      <c r="B157" s="184">
        <v>431.4</v>
      </c>
      <c r="C157" s="186">
        <v>-0.1</v>
      </c>
      <c r="D157" s="123">
        <v>-2.3169999999999999E-4</v>
      </c>
      <c r="E157" s="184">
        <v>430.5</v>
      </c>
      <c r="F157" s="184">
        <v>424.8</v>
      </c>
      <c r="G157" s="184">
        <v>433.6</v>
      </c>
      <c r="H157" s="184">
        <v>431.35</v>
      </c>
      <c r="I157" s="122">
        <v>4726595</v>
      </c>
      <c r="J157" s="185">
        <v>29287342.749960002</v>
      </c>
      <c r="K157" s="121" t="s">
        <v>76</v>
      </c>
      <c r="L157" s="184">
        <v>0.9</v>
      </c>
      <c r="M157" s="184">
        <v>8.8000000000000007</v>
      </c>
      <c r="N157" s="119">
        <v>-0.48826340000000001</v>
      </c>
      <c r="O157" s="119">
        <v>-0.50344359999999999</v>
      </c>
      <c r="P157" s="183">
        <v>1.4427932477275999E-2</v>
      </c>
    </row>
    <row r="158" spans="1:16" x14ac:dyDescent="0.15">
      <c r="A158" s="125">
        <v>42489</v>
      </c>
      <c r="B158" s="184">
        <v>431.5</v>
      </c>
      <c r="C158" s="186">
        <v>-3.5</v>
      </c>
      <c r="D158" s="123">
        <v>-8.0459999999999993E-3</v>
      </c>
      <c r="E158" s="184">
        <v>435</v>
      </c>
      <c r="F158" s="184">
        <v>428.8</v>
      </c>
      <c r="G158" s="184">
        <v>446</v>
      </c>
      <c r="H158" s="184">
        <v>431.45</v>
      </c>
      <c r="I158" s="122">
        <v>9236382</v>
      </c>
      <c r="J158" s="185">
        <v>58980897.402180001</v>
      </c>
      <c r="K158" s="121" t="s">
        <v>76</v>
      </c>
      <c r="L158" s="184">
        <v>-3.5</v>
      </c>
      <c r="M158" s="184">
        <v>17.2</v>
      </c>
      <c r="N158" s="119">
        <v>0.2324378</v>
      </c>
      <c r="O158" s="119">
        <v>0.20906169999999999</v>
      </c>
      <c r="P158" s="183">
        <v>1.461091142865492E-2</v>
      </c>
    </row>
    <row r="159" spans="1:16" x14ac:dyDescent="0.15">
      <c r="A159" s="125">
        <v>42482</v>
      </c>
      <c r="B159" s="184">
        <v>435</v>
      </c>
      <c r="C159" s="186">
        <v>-23.3</v>
      </c>
      <c r="D159" s="123">
        <v>-5.0840099999999999E-2</v>
      </c>
      <c r="E159" s="184">
        <v>454.4</v>
      </c>
      <c r="F159" s="184">
        <v>435</v>
      </c>
      <c r="G159" s="184">
        <v>465.4</v>
      </c>
      <c r="H159" s="184">
        <v>434.95</v>
      </c>
      <c r="I159" s="122">
        <v>7494400</v>
      </c>
      <c r="J159" s="185">
        <v>48782372.249420002</v>
      </c>
      <c r="K159" s="121" t="s">
        <v>76</v>
      </c>
      <c r="L159" s="184">
        <v>-19.399999999999999</v>
      </c>
      <c r="M159" s="184">
        <v>30.4</v>
      </c>
      <c r="N159" s="119">
        <v>0.32351829999999998</v>
      </c>
      <c r="O159" s="119">
        <v>0.31631330000000002</v>
      </c>
      <c r="P159" s="183">
        <v>1.440092165898618E-2</v>
      </c>
    </row>
    <row r="160" spans="1:16" x14ac:dyDescent="0.15">
      <c r="A160" s="125">
        <v>42475</v>
      </c>
      <c r="B160" s="184">
        <v>458.3</v>
      </c>
      <c r="C160" s="186">
        <v>-4.4000000000000004</v>
      </c>
      <c r="D160" s="123">
        <v>-9.5093999999999995E-3</v>
      </c>
      <c r="E160" s="184">
        <v>461.1</v>
      </c>
      <c r="F160" s="184">
        <v>456.4</v>
      </c>
      <c r="G160" s="184">
        <v>466.9</v>
      </c>
      <c r="H160" s="184">
        <v>458.35</v>
      </c>
      <c r="I160" s="122">
        <v>5662483</v>
      </c>
      <c r="J160" s="185">
        <v>37059847.910630003</v>
      </c>
      <c r="K160" s="121" t="s">
        <v>76</v>
      </c>
      <c r="L160" s="184">
        <v>-2.8</v>
      </c>
      <c r="M160" s="184">
        <v>10.5</v>
      </c>
      <c r="N160" s="119">
        <v>-9.1471300000000005E-2</v>
      </c>
      <c r="O160" s="119">
        <v>-8.4484000000000004E-2</v>
      </c>
      <c r="P160" s="183">
        <v>1.419406120479192E-2</v>
      </c>
    </row>
    <row r="161" spans="1:16" x14ac:dyDescent="0.15">
      <c r="A161" s="125">
        <v>42468</v>
      </c>
      <c r="B161" s="184">
        <v>462.7</v>
      </c>
      <c r="C161" s="186">
        <v>-2.7</v>
      </c>
      <c r="D161" s="123">
        <v>-5.8015000000000002E-3</v>
      </c>
      <c r="E161" s="184">
        <v>464.2</v>
      </c>
      <c r="F161" s="184">
        <v>453.66629999999998</v>
      </c>
      <c r="G161" s="184">
        <v>467.5</v>
      </c>
      <c r="H161" s="184">
        <v>462.75</v>
      </c>
      <c r="I161" s="122">
        <v>6232586</v>
      </c>
      <c r="J161" s="185">
        <v>40479737.060630001</v>
      </c>
      <c r="K161" s="121" t="s">
        <v>76</v>
      </c>
      <c r="L161" s="184">
        <v>-1.5</v>
      </c>
      <c r="M161" s="184">
        <v>13.8337</v>
      </c>
      <c r="N161" s="119">
        <v>0.2774643</v>
      </c>
      <c r="O161" s="119">
        <v>0.26663819999999999</v>
      </c>
      <c r="P161" s="183">
        <v>1.41220996737795E-2</v>
      </c>
    </row>
    <row r="162" spans="1:16" x14ac:dyDescent="0.15">
      <c r="A162" s="125">
        <v>42461</v>
      </c>
      <c r="B162" s="184">
        <v>465.4</v>
      </c>
      <c r="C162" s="186">
        <v>11</v>
      </c>
      <c r="D162" s="123">
        <v>2.4207699999999999E-2</v>
      </c>
      <c r="E162" s="184">
        <v>456.2</v>
      </c>
      <c r="F162" s="184">
        <v>453.2</v>
      </c>
      <c r="G162" s="184">
        <v>466.1</v>
      </c>
      <c r="H162" s="184">
        <v>465.3</v>
      </c>
      <c r="I162" s="122">
        <v>4878873</v>
      </c>
      <c r="J162" s="185">
        <v>31958404.83199</v>
      </c>
      <c r="K162" s="121" t="s">
        <v>76</v>
      </c>
      <c r="L162" s="184">
        <v>9.1999999999999993</v>
      </c>
      <c r="M162" s="184">
        <v>12.9</v>
      </c>
      <c r="N162" s="119">
        <v>0.16142380000000001</v>
      </c>
      <c r="O162" s="119">
        <v>0.18222650000000001</v>
      </c>
      <c r="P162" s="183">
        <v>1.4220098687484891E-2</v>
      </c>
    </row>
    <row r="163" spans="1:16" x14ac:dyDescent="0.15">
      <c r="A163" s="125">
        <v>42454</v>
      </c>
      <c r="B163" s="184">
        <v>454.4</v>
      </c>
      <c r="C163" s="186">
        <v>-7.7</v>
      </c>
      <c r="D163" s="123">
        <v>-1.66631E-2</v>
      </c>
      <c r="E163" s="184">
        <v>460.6</v>
      </c>
      <c r="F163" s="184">
        <v>445.69170000000003</v>
      </c>
      <c r="G163" s="184">
        <v>462.2</v>
      </c>
      <c r="H163" s="184">
        <v>454.3</v>
      </c>
      <c r="I163" s="122">
        <v>4200769</v>
      </c>
      <c r="J163" s="185">
        <v>27032386.672510002</v>
      </c>
      <c r="K163" s="121" t="s">
        <v>76</v>
      </c>
      <c r="L163" s="184">
        <v>-6.2</v>
      </c>
      <c r="M163" s="184">
        <v>16.508299999999998</v>
      </c>
      <c r="N163" s="119">
        <v>-0.35818319999999998</v>
      </c>
      <c r="O163" s="119">
        <v>-0.37983450000000002</v>
      </c>
      <c r="P163" s="183">
        <v>1.4142071247754949E-2</v>
      </c>
    </row>
    <row r="164" spans="1:16" x14ac:dyDescent="0.15">
      <c r="A164" s="125">
        <v>42447</v>
      </c>
      <c r="B164" s="184">
        <v>462.1</v>
      </c>
      <c r="C164" s="186">
        <v>10.199999999999999</v>
      </c>
      <c r="D164" s="123">
        <v>2.2571399999999998E-2</v>
      </c>
      <c r="E164" s="184">
        <v>451.9</v>
      </c>
      <c r="F164" s="184">
        <v>448.3</v>
      </c>
      <c r="G164" s="184">
        <v>467</v>
      </c>
      <c r="H164" s="184">
        <v>462.15</v>
      </c>
      <c r="I164" s="122">
        <v>6545122</v>
      </c>
      <c r="J164" s="185">
        <v>43588991.486900002</v>
      </c>
      <c r="K164" s="121" t="s">
        <v>76</v>
      </c>
      <c r="L164" s="184">
        <v>10.199999999999999</v>
      </c>
      <c r="M164" s="184">
        <v>18.7</v>
      </c>
      <c r="N164" s="119">
        <v>6.7011799999999996E-2</v>
      </c>
      <c r="O164" s="119">
        <v>0.1068349</v>
      </c>
      <c r="P164" s="183">
        <v>1.447806573041842E-2</v>
      </c>
    </row>
    <row r="165" spans="1:16" x14ac:dyDescent="0.15">
      <c r="A165" s="125">
        <v>42440</v>
      </c>
      <c r="B165" s="184">
        <v>451.9</v>
      </c>
      <c r="C165" s="186">
        <v>-4.2</v>
      </c>
      <c r="D165" s="123">
        <v>-9.2084999999999997E-3</v>
      </c>
      <c r="E165" s="184">
        <v>453.7</v>
      </c>
      <c r="F165" s="184">
        <v>438.6</v>
      </c>
      <c r="G165" s="184">
        <v>454.1</v>
      </c>
      <c r="H165" s="184">
        <v>451.75</v>
      </c>
      <c r="I165" s="122">
        <v>6134067</v>
      </c>
      <c r="J165" s="185">
        <v>39381657.954170004</v>
      </c>
      <c r="K165" s="121" t="s">
        <v>76</v>
      </c>
      <c r="L165" s="184">
        <v>-1.8</v>
      </c>
      <c r="M165" s="184">
        <v>15.5</v>
      </c>
      <c r="N165" s="119">
        <v>-0.47912510000000003</v>
      </c>
      <c r="O165" s="119">
        <v>-0.48840679999999997</v>
      </c>
      <c r="P165" s="183">
        <v>1.4384970582735159E-2</v>
      </c>
    </row>
    <row r="166" spans="1:16" x14ac:dyDescent="0.15">
      <c r="A166" s="125">
        <v>42433</v>
      </c>
      <c r="B166" s="184">
        <v>456.1</v>
      </c>
      <c r="C166" s="186">
        <v>7.2</v>
      </c>
      <c r="D166" s="123">
        <v>1.60392E-2</v>
      </c>
      <c r="E166" s="184">
        <v>446.9</v>
      </c>
      <c r="F166" s="184">
        <v>446.1</v>
      </c>
      <c r="G166" s="184">
        <v>471.3</v>
      </c>
      <c r="H166" s="184">
        <v>455.85</v>
      </c>
      <c r="I166" s="122">
        <v>11776469</v>
      </c>
      <c r="J166" s="185">
        <v>76978455.838630006</v>
      </c>
      <c r="K166" s="121" t="s">
        <v>76</v>
      </c>
      <c r="L166" s="184">
        <v>9.1999999999999993</v>
      </c>
      <c r="M166" s="184">
        <v>25.2</v>
      </c>
      <c r="N166" s="119">
        <v>3.7838200000000002E-2</v>
      </c>
      <c r="O166" s="119">
        <v>0.1060879</v>
      </c>
      <c r="P166" s="183">
        <v>1.422495341327757E-2</v>
      </c>
    </row>
    <row r="167" spans="1:16" x14ac:dyDescent="0.15">
      <c r="A167" s="125">
        <v>42426</v>
      </c>
      <c r="B167" s="184">
        <v>448.9</v>
      </c>
      <c r="C167" s="186">
        <v>13.1</v>
      </c>
      <c r="D167" s="123">
        <v>3.0059700000000002E-2</v>
      </c>
      <c r="E167" s="184">
        <v>436.1</v>
      </c>
      <c r="F167" s="184">
        <v>427.1</v>
      </c>
      <c r="G167" s="184">
        <v>457.6</v>
      </c>
      <c r="H167" s="184">
        <v>449</v>
      </c>
      <c r="I167" s="122">
        <v>11347115</v>
      </c>
      <c r="J167" s="185">
        <v>69595243.939649999</v>
      </c>
      <c r="K167" s="121" t="s">
        <v>76</v>
      </c>
      <c r="L167" s="184">
        <v>12.8</v>
      </c>
      <c r="M167" s="184">
        <v>30.5</v>
      </c>
      <c r="N167" s="119">
        <v>0.7419017</v>
      </c>
      <c r="O167" s="119">
        <v>0.76493509999999998</v>
      </c>
      <c r="P167" s="183">
        <v>1.386808675875076E-2</v>
      </c>
    </row>
    <row r="168" spans="1:16" x14ac:dyDescent="0.15">
      <c r="A168" s="125">
        <v>42419</v>
      </c>
      <c r="B168" s="184">
        <v>435.8</v>
      </c>
      <c r="C168" s="186">
        <v>41.4</v>
      </c>
      <c r="D168" s="123">
        <v>0.1049696</v>
      </c>
      <c r="E168" s="184">
        <v>398</v>
      </c>
      <c r="F168" s="184">
        <v>396.80840000000001</v>
      </c>
      <c r="G168" s="184">
        <v>435.8</v>
      </c>
      <c r="H168" s="184">
        <v>435.6</v>
      </c>
      <c r="I168" s="122">
        <v>6514211</v>
      </c>
      <c r="J168" s="185">
        <v>39432183.723439999</v>
      </c>
      <c r="K168" s="121" t="s">
        <v>76</v>
      </c>
      <c r="L168" s="184">
        <v>37.799999999999997</v>
      </c>
      <c r="M168" s="184">
        <v>38.991599999999998</v>
      </c>
      <c r="N168" s="119">
        <v>-0.2116972</v>
      </c>
      <c r="O168" s="119">
        <v>-0.15157229999999999</v>
      </c>
      <c r="P168" s="183">
        <v>1.4404033129276199E-2</v>
      </c>
    </row>
    <row r="169" spans="1:16" x14ac:dyDescent="0.15">
      <c r="A169" s="125">
        <v>42412</v>
      </c>
      <c r="B169" s="184">
        <v>394.4</v>
      </c>
      <c r="C169" s="186">
        <v>-7.8</v>
      </c>
      <c r="D169" s="123">
        <v>-1.9393299999999999E-2</v>
      </c>
      <c r="E169" s="184">
        <v>404.1</v>
      </c>
      <c r="F169" s="184">
        <v>377.4</v>
      </c>
      <c r="G169" s="184">
        <v>404.4</v>
      </c>
      <c r="H169" s="184">
        <v>394.25</v>
      </c>
      <c r="I169" s="122">
        <v>8263590</v>
      </c>
      <c r="J169" s="185">
        <v>46476776.696350001</v>
      </c>
      <c r="K169" s="121" t="s">
        <v>76</v>
      </c>
      <c r="L169" s="184">
        <v>-9.6999999999999993</v>
      </c>
      <c r="M169" s="184">
        <v>27</v>
      </c>
      <c r="N169" s="119">
        <v>0.33495449999999999</v>
      </c>
      <c r="O169" s="119">
        <v>0.26474449999999999</v>
      </c>
      <c r="P169" s="183">
        <v>1.450494618664965E-2</v>
      </c>
    </row>
    <row r="170" spans="1:16" x14ac:dyDescent="0.15">
      <c r="A170" s="125">
        <v>42405</v>
      </c>
      <c r="B170" s="184">
        <v>402.2</v>
      </c>
      <c r="C170" s="186">
        <v>-11.5</v>
      </c>
      <c r="D170" s="123">
        <v>-2.77979E-2</v>
      </c>
      <c r="E170" s="184">
        <v>413.1</v>
      </c>
      <c r="F170" s="184">
        <v>400.8</v>
      </c>
      <c r="G170" s="184">
        <v>418.5</v>
      </c>
      <c r="H170" s="184">
        <v>402.25</v>
      </c>
      <c r="I170" s="122">
        <v>6190166</v>
      </c>
      <c r="J170" s="185">
        <v>36747957.877789997</v>
      </c>
      <c r="K170" s="121" t="s">
        <v>76</v>
      </c>
      <c r="L170" s="184">
        <v>-10.9</v>
      </c>
      <c r="M170" s="184">
        <v>17.7</v>
      </c>
      <c r="N170" s="119">
        <v>-6.2046299999999999E-2</v>
      </c>
      <c r="O170" s="119">
        <v>-4.7384500000000003E-2</v>
      </c>
      <c r="P170" s="183">
        <v>1.4499898500710489E-2</v>
      </c>
    </row>
    <row r="171" spans="1:16" x14ac:dyDescent="0.15">
      <c r="A171" s="125">
        <v>42398</v>
      </c>
      <c r="B171" s="184">
        <v>413.7</v>
      </c>
      <c r="C171" s="186">
        <v>4.7</v>
      </c>
      <c r="D171" s="123">
        <v>1.1491400000000001E-2</v>
      </c>
      <c r="E171" s="184">
        <v>413.2</v>
      </c>
      <c r="F171" s="184">
        <v>395.8</v>
      </c>
      <c r="G171" s="184">
        <v>413.8</v>
      </c>
      <c r="H171" s="184">
        <v>413.8</v>
      </c>
      <c r="I171" s="122">
        <v>6599650</v>
      </c>
      <c r="J171" s="185">
        <v>38575854.700850002</v>
      </c>
      <c r="K171" s="121" t="s">
        <v>76</v>
      </c>
      <c r="L171" s="184">
        <v>0.5</v>
      </c>
      <c r="M171" s="184">
        <v>18</v>
      </c>
      <c r="N171" s="119">
        <v>-0.31913449999999999</v>
      </c>
      <c r="O171" s="119">
        <v>-0.3095002</v>
      </c>
      <c r="P171" s="183">
        <v>1.424501424501425E-2</v>
      </c>
    </row>
    <row r="172" spans="1:16" x14ac:dyDescent="0.15">
      <c r="A172" s="125">
        <v>42391</v>
      </c>
      <c r="B172" s="184">
        <v>409</v>
      </c>
      <c r="C172" s="186">
        <v>2.2000000000000002</v>
      </c>
      <c r="D172" s="123">
        <v>5.4080999999999999E-3</v>
      </c>
      <c r="E172" s="184">
        <v>405.9</v>
      </c>
      <c r="F172" s="184">
        <v>395.9</v>
      </c>
      <c r="G172" s="184">
        <v>413.5</v>
      </c>
      <c r="H172" s="184">
        <v>409.2</v>
      </c>
      <c r="I172" s="122">
        <v>9693031</v>
      </c>
      <c r="J172" s="185">
        <v>55866568.726729997</v>
      </c>
      <c r="K172" s="121" t="s">
        <v>76</v>
      </c>
      <c r="L172" s="184">
        <v>3.1</v>
      </c>
      <c r="M172" s="184">
        <v>17.600000000000001</v>
      </c>
      <c r="N172" s="119">
        <v>2.7517000000000002E-3</v>
      </c>
      <c r="O172" s="119">
        <v>-3.6246599999999997E-2</v>
      </c>
      <c r="P172" s="183">
        <v>1.426309708890189E-2</v>
      </c>
    </row>
    <row r="173" spans="1:16" x14ac:dyDescent="0.15">
      <c r="A173" s="125">
        <v>42384</v>
      </c>
      <c r="B173" s="184">
        <v>406.8</v>
      </c>
      <c r="C173" s="186">
        <v>-33.6</v>
      </c>
      <c r="D173" s="123">
        <v>-7.6294299999999995E-2</v>
      </c>
      <c r="E173" s="184">
        <v>439.5</v>
      </c>
      <c r="F173" s="184">
        <v>400.1</v>
      </c>
      <c r="G173" s="184">
        <v>447.9</v>
      </c>
      <c r="H173" s="184">
        <v>406.6</v>
      </c>
      <c r="I173" s="122">
        <v>9666432</v>
      </c>
      <c r="J173" s="185">
        <v>57967700.553049996</v>
      </c>
      <c r="K173" s="121" t="s">
        <v>76</v>
      </c>
      <c r="L173" s="184">
        <v>-32.700000000000003</v>
      </c>
      <c r="M173" s="184">
        <v>47.8</v>
      </c>
      <c r="N173" s="119">
        <v>0.76015250000000001</v>
      </c>
      <c r="O173" s="119">
        <v>0.64570070000000002</v>
      </c>
      <c r="P173" s="183">
        <v>1.4253948343691199E-2</v>
      </c>
    </row>
    <row r="174" spans="1:16" x14ac:dyDescent="0.15">
      <c r="A174" s="125">
        <v>42377</v>
      </c>
      <c r="B174" s="184">
        <v>440.4</v>
      </c>
      <c r="C174" s="186">
        <v>-15.1</v>
      </c>
      <c r="D174" s="123">
        <v>-3.3150399999999997E-2</v>
      </c>
      <c r="E174" s="184">
        <v>450.2</v>
      </c>
      <c r="F174" s="184">
        <v>425</v>
      </c>
      <c r="G174" s="184">
        <v>451.8</v>
      </c>
      <c r="H174" s="184">
        <v>440.35</v>
      </c>
      <c r="I174" s="122">
        <v>5491815</v>
      </c>
      <c r="J174" s="185">
        <v>35223720.693910003</v>
      </c>
      <c r="K174" s="121" t="s">
        <v>76</v>
      </c>
      <c r="L174" s="184">
        <v>-9.8000000000000007</v>
      </c>
      <c r="M174" s="184">
        <v>26.8</v>
      </c>
      <c r="N174" s="119">
        <v>2.5853652</v>
      </c>
      <c r="O174" s="119">
        <v>2.4270912</v>
      </c>
      <c r="P174" s="183">
        <v>1.451694853741744E-2</v>
      </c>
    </row>
    <row r="175" spans="1:16" x14ac:dyDescent="0.15">
      <c r="A175" s="125">
        <v>42370</v>
      </c>
      <c r="B175" s="184">
        <v>455.5</v>
      </c>
      <c r="C175" s="186">
        <v>5.5</v>
      </c>
      <c r="D175" s="123">
        <v>1.2222200000000001E-2</v>
      </c>
      <c r="E175" s="184">
        <v>451.9</v>
      </c>
      <c r="F175" s="184">
        <v>447</v>
      </c>
      <c r="G175" s="184">
        <v>458.2</v>
      </c>
      <c r="H175" s="184">
        <v>455.9</v>
      </c>
      <c r="I175" s="122">
        <v>1531731</v>
      </c>
      <c r="J175" s="185">
        <v>10278022.67467</v>
      </c>
      <c r="K175" s="121" t="s">
        <v>76</v>
      </c>
      <c r="L175" s="184">
        <v>3.6</v>
      </c>
      <c r="M175" s="184">
        <v>11.2</v>
      </c>
      <c r="N175" s="119">
        <v>-0.44746720000000001</v>
      </c>
      <c r="O175" s="119">
        <v>-0.44039909999999999</v>
      </c>
      <c r="P175" s="183">
        <v>1.474295655250704E-2</v>
      </c>
    </row>
    <row r="176" spans="1:16" x14ac:dyDescent="0.15">
      <c r="A176" s="125">
        <v>42363</v>
      </c>
      <c r="B176" s="184">
        <v>450</v>
      </c>
      <c r="C176" s="186">
        <v>8.5</v>
      </c>
      <c r="D176" s="123">
        <v>1.9252499999999999E-2</v>
      </c>
      <c r="E176" s="184">
        <v>440</v>
      </c>
      <c r="F176" s="184">
        <v>438.1</v>
      </c>
      <c r="G176" s="184">
        <v>450.7</v>
      </c>
      <c r="H176" s="184">
        <v>448.8</v>
      </c>
      <c r="I176" s="122">
        <v>2772199</v>
      </c>
      <c r="J176" s="185">
        <v>18366701.508140001</v>
      </c>
      <c r="K176" s="121" t="s">
        <v>76</v>
      </c>
      <c r="L176" s="184">
        <v>10</v>
      </c>
      <c r="M176" s="184">
        <v>12.6</v>
      </c>
      <c r="N176" s="119">
        <v>-0.65272730000000001</v>
      </c>
      <c r="O176" s="119">
        <v>-0.64867030000000003</v>
      </c>
      <c r="P176" s="183">
        <v>1.493205913095416E-2</v>
      </c>
    </row>
    <row r="177" spans="1:16" x14ac:dyDescent="0.15">
      <c r="A177" s="125">
        <v>42356</v>
      </c>
      <c r="B177" s="184">
        <v>441.5</v>
      </c>
      <c r="C177" s="186">
        <v>5.5</v>
      </c>
      <c r="D177" s="123">
        <v>1.26147E-2</v>
      </c>
      <c r="E177" s="184">
        <v>434</v>
      </c>
      <c r="F177" s="184">
        <v>433.8</v>
      </c>
      <c r="G177" s="184">
        <v>446.8</v>
      </c>
      <c r="H177" s="184">
        <v>441.55</v>
      </c>
      <c r="I177" s="122">
        <v>7982773</v>
      </c>
      <c r="J177" s="185">
        <v>52277676.842890002</v>
      </c>
      <c r="K177" s="121" t="s">
        <v>76</v>
      </c>
      <c r="L177" s="184">
        <v>7.5</v>
      </c>
      <c r="M177" s="184">
        <v>13</v>
      </c>
      <c r="N177" s="119">
        <v>0.16398799999999999</v>
      </c>
      <c r="O177" s="119">
        <v>0.1543119</v>
      </c>
      <c r="P177" s="183">
        <v>1.489203276247208E-2</v>
      </c>
    </row>
    <row r="178" spans="1:16" x14ac:dyDescent="0.15">
      <c r="A178" s="125">
        <v>42349</v>
      </c>
      <c r="B178" s="184">
        <v>436</v>
      </c>
      <c r="C178" s="186">
        <v>7.3</v>
      </c>
      <c r="D178" s="123">
        <v>1.70282E-2</v>
      </c>
      <c r="E178" s="184">
        <v>430</v>
      </c>
      <c r="F178" s="184">
        <v>429</v>
      </c>
      <c r="G178" s="184">
        <v>439</v>
      </c>
      <c r="H178" s="184">
        <v>435.95</v>
      </c>
      <c r="I178" s="122">
        <v>6858123</v>
      </c>
      <c r="J178" s="185">
        <v>45289037.656900004</v>
      </c>
      <c r="K178" s="121" t="s">
        <v>76</v>
      </c>
      <c r="L178" s="184">
        <v>6</v>
      </c>
      <c r="M178" s="184">
        <v>10</v>
      </c>
      <c r="N178" s="119">
        <v>-0.29797380000000001</v>
      </c>
      <c r="O178" s="119">
        <v>-0.26675300000000002</v>
      </c>
      <c r="P178" s="183">
        <v>1.521491061240015E-2</v>
      </c>
    </row>
    <row r="179" spans="1:16" x14ac:dyDescent="0.15">
      <c r="A179" s="125">
        <v>42342</v>
      </c>
      <c r="B179" s="184">
        <v>428.7</v>
      </c>
      <c r="C179" s="186">
        <v>21.2</v>
      </c>
      <c r="D179" s="123">
        <v>5.2024500000000001E-2</v>
      </c>
      <c r="E179" s="184">
        <v>408.9</v>
      </c>
      <c r="F179" s="184">
        <v>403.5</v>
      </c>
      <c r="G179" s="184">
        <v>429</v>
      </c>
      <c r="H179" s="184">
        <v>428.45</v>
      </c>
      <c r="I179" s="122">
        <v>9769042</v>
      </c>
      <c r="J179" s="185">
        <v>61765053.414120004</v>
      </c>
      <c r="K179" s="121" t="s">
        <v>76</v>
      </c>
      <c r="L179" s="184">
        <v>19.8</v>
      </c>
      <c r="M179" s="184">
        <v>25.5</v>
      </c>
      <c r="N179" s="119">
        <v>0.61753619999999998</v>
      </c>
      <c r="O179" s="119">
        <v>0.68346989999999996</v>
      </c>
      <c r="P179" s="183">
        <v>1.5110076910291471E-2</v>
      </c>
    </row>
    <row r="180" spans="1:16" x14ac:dyDescent="0.15">
      <c r="A180" s="125">
        <v>42335</v>
      </c>
      <c r="B180" s="184">
        <v>407.5</v>
      </c>
      <c r="C180" s="186">
        <v>-4.0999999999999996</v>
      </c>
      <c r="D180" s="123">
        <v>-9.9611000000000005E-3</v>
      </c>
      <c r="E180" s="184">
        <v>407</v>
      </c>
      <c r="F180" s="184">
        <v>393.9</v>
      </c>
      <c r="G180" s="184">
        <v>409.2</v>
      </c>
      <c r="H180" s="184">
        <v>407.8</v>
      </c>
      <c r="I180" s="122">
        <v>6039458</v>
      </c>
      <c r="J180" s="185">
        <v>36689134.128190003</v>
      </c>
      <c r="K180" s="121" t="s">
        <v>76</v>
      </c>
      <c r="L180" s="184">
        <v>0.5</v>
      </c>
      <c r="M180" s="184">
        <v>15.3</v>
      </c>
      <c r="N180" s="119">
        <v>-2.4980800000000001E-2</v>
      </c>
      <c r="O180" s="119">
        <v>-3.8183000000000002E-2</v>
      </c>
      <c r="P180" s="183">
        <v>1.503510697478613E-2</v>
      </c>
    </row>
    <row r="181" spans="1:16" x14ac:dyDescent="0.15">
      <c r="A181" s="125">
        <v>42328</v>
      </c>
      <c r="B181" s="184">
        <v>411.6</v>
      </c>
      <c r="C181" s="186">
        <v>15.5</v>
      </c>
      <c r="D181" s="123">
        <v>3.91315E-2</v>
      </c>
      <c r="E181" s="184">
        <v>394.8</v>
      </c>
      <c r="F181" s="184">
        <v>389.3</v>
      </c>
      <c r="G181" s="184">
        <v>414.4</v>
      </c>
      <c r="H181" s="184">
        <v>411.55</v>
      </c>
      <c r="I181" s="122">
        <v>6194194</v>
      </c>
      <c r="J181" s="185">
        <v>38145647.584190004</v>
      </c>
      <c r="K181" s="121" t="s">
        <v>76</v>
      </c>
      <c r="L181" s="184">
        <v>16.8</v>
      </c>
      <c r="M181" s="184">
        <v>25.1</v>
      </c>
      <c r="N181" s="119">
        <v>-3.3133099999999999E-2</v>
      </c>
      <c r="O181" s="119">
        <v>-3.4137300000000002E-2</v>
      </c>
      <c r="P181" s="183">
        <v>1.5189027446572601E-2</v>
      </c>
    </row>
    <row r="182" spans="1:16" x14ac:dyDescent="0.15">
      <c r="A182" s="125">
        <v>42321</v>
      </c>
      <c r="B182" s="184">
        <v>396.1</v>
      </c>
      <c r="C182" s="186">
        <v>-16.100000000000001</v>
      </c>
      <c r="D182" s="123">
        <v>-3.9058700000000002E-2</v>
      </c>
      <c r="E182" s="184">
        <v>411.3</v>
      </c>
      <c r="F182" s="184">
        <v>395.5</v>
      </c>
      <c r="G182" s="184">
        <v>414.57279999999997</v>
      </c>
      <c r="H182" s="184">
        <v>396.45</v>
      </c>
      <c r="I182" s="122">
        <v>6406460</v>
      </c>
      <c r="J182" s="185">
        <v>39493861.947120003</v>
      </c>
      <c r="K182" s="121" t="s">
        <v>76</v>
      </c>
      <c r="L182" s="184">
        <v>-15.2</v>
      </c>
      <c r="M182" s="184">
        <v>19.072800000000001</v>
      </c>
      <c r="N182" s="119">
        <v>3.4925200000000003E-2</v>
      </c>
      <c r="O182" s="119">
        <v>3.09281E-2</v>
      </c>
      <c r="P182" s="183">
        <v>1.5230900450834649E-2</v>
      </c>
    </row>
    <row r="183" spans="1:16" x14ac:dyDescent="0.15">
      <c r="A183" s="125">
        <v>42314</v>
      </c>
      <c r="B183" s="184">
        <v>412.2</v>
      </c>
      <c r="C183" s="186">
        <v>-2.6</v>
      </c>
      <c r="D183" s="123">
        <v>-6.2681000000000004E-3</v>
      </c>
      <c r="E183" s="184">
        <v>411.4</v>
      </c>
      <c r="F183" s="184">
        <v>408.2</v>
      </c>
      <c r="G183" s="184">
        <v>415.6</v>
      </c>
      <c r="H183" s="184">
        <v>412.35</v>
      </c>
      <c r="I183" s="122">
        <v>6190264</v>
      </c>
      <c r="J183" s="185">
        <v>38309037.286710002</v>
      </c>
      <c r="K183" s="121" t="s">
        <v>76</v>
      </c>
      <c r="L183" s="184">
        <v>0.8</v>
      </c>
      <c r="M183" s="184">
        <v>7.4</v>
      </c>
      <c r="N183" s="119">
        <v>-0.35221059999999998</v>
      </c>
      <c r="O183" s="119">
        <v>-0.35880899999999999</v>
      </c>
      <c r="P183" s="183">
        <v>1.5047097414908671E-2</v>
      </c>
    </row>
    <row r="184" spans="1:16" x14ac:dyDescent="0.15">
      <c r="A184" s="125">
        <v>42307</v>
      </c>
      <c r="B184" s="184">
        <v>414.8</v>
      </c>
      <c r="C184" s="186">
        <v>16.5</v>
      </c>
      <c r="D184" s="123">
        <v>4.14261E-2</v>
      </c>
      <c r="E184" s="184">
        <v>396.7</v>
      </c>
      <c r="F184" s="184">
        <v>394.5</v>
      </c>
      <c r="G184" s="184">
        <v>414.8</v>
      </c>
      <c r="H184" s="184">
        <v>414.75</v>
      </c>
      <c r="I184" s="122">
        <v>9555982</v>
      </c>
      <c r="J184" s="185">
        <v>59746686.825989999</v>
      </c>
      <c r="K184" s="121" t="s">
        <v>76</v>
      </c>
      <c r="L184" s="184">
        <v>18.100000000000001</v>
      </c>
      <c r="M184" s="184">
        <v>20.3</v>
      </c>
      <c r="N184" s="119">
        <v>-0.18902469999999999</v>
      </c>
      <c r="O184" s="119">
        <v>-0.14164270000000001</v>
      </c>
      <c r="P184" s="183">
        <v>1.5428051282842459E-2</v>
      </c>
    </row>
    <row r="185" spans="1:16" x14ac:dyDescent="0.15">
      <c r="A185" s="125">
        <v>42300</v>
      </c>
      <c r="B185" s="184">
        <v>398.3</v>
      </c>
      <c r="C185" s="186">
        <v>28.2</v>
      </c>
      <c r="D185" s="123">
        <v>7.6195600000000002E-2</v>
      </c>
      <c r="E185" s="184">
        <v>368.5</v>
      </c>
      <c r="F185" s="184">
        <v>368.5</v>
      </c>
      <c r="G185" s="184">
        <v>398.6</v>
      </c>
      <c r="H185" s="184">
        <v>398.25</v>
      </c>
      <c r="I185" s="122">
        <v>11783321</v>
      </c>
      <c r="J185" s="185">
        <v>69605843.439909995</v>
      </c>
      <c r="K185" s="121" t="s">
        <v>76</v>
      </c>
      <c r="L185" s="184">
        <v>29.8</v>
      </c>
      <c r="M185" s="184">
        <v>30.1</v>
      </c>
      <c r="N185" s="119">
        <v>0.93014629999999998</v>
      </c>
      <c r="O185" s="119">
        <v>0.9849116</v>
      </c>
      <c r="P185" s="183">
        <v>1.5312997672424359E-2</v>
      </c>
    </row>
    <row r="186" spans="1:16" x14ac:dyDescent="0.15">
      <c r="A186" s="125">
        <v>42293</v>
      </c>
      <c r="B186" s="184">
        <v>370.1</v>
      </c>
      <c r="C186" s="186">
        <v>-14.9</v>
      </c>
      <c r="D186" s="123">
        <v>-3.8701300000000001E-2</v>
      </c>
      <c r="E186" s="184">
        <v>383.6</v>
      </c>
      <c r="F186" s="184">
        <v>365.2</v>
      </c>
      <c r="G186" s="184">
        <v>384.60399999999998</v>
      </c>
      <c r="H186" s="184">
        <v>369.95</v>
      </c>
      <c r="I186" s="122">
        <v>6104885</v>
      </c>
      <c r="J186" s="185">
        <v>35067477.466349997</v>
      </c>
      <c r="K186" s="121" t="s">
        <v>76</v>
      </c>
      <c r="L186" s="184">
        <v>-13.5</v>
      </c>
      <c r="M186" s="184">
        <v>19.404</v>
      </c>
      <c r="N186" s="119">
        <v>0.300927</v>
      </c>
      <c r="O186" s="119">
        <v>0.2763718</v>
      </c>
      <c r="P186" s="183">
        <v>1.5434004198049141E-2</v>
      </c>
    </row>
    <row r="187" spans="1:16" x14ac:dyDescent="0.15">
      <c r="A187" s="125">
        <v>42286</v>
      </c>
      <c r="B187" s="184">
        <v>385</v>
      </c>
      <c r="C187" s="186">
        <v>9.1</v>
      </c>
      <c r="D187" s="123">
        <v>2.42086E-2</v>
      </c>
      <c r="E187" s="184">
        <v>380.4</v>
      </c>
      <c r="F187" s="184">
        <v>377.3</v>
      </c>
      <c r="G187" s="184">
        <v>387</v>
      </c>
      <c r="H187" s="184">
        <v>384.85</v>
      </c>
      <c r="I187" s="122">
        <v>4692719</v>
      </c>
      <c r="J187" s="185">
        <v>27474344.652389999</v>
      </c>
      <c r="K187" s="121" t="s">
        <v>76</v>
      </c>
      <c r="L187" s="184">
        <v>4.5999999999999996</v>
      </c>
      <c r="M187" s="184">
        <v>9.6999999999999993</v>
      </c>
      <c r="N187" s="119">
        <v>-0.17532809999999999</v>
      </c>
      <c r="O187" s="119">
        <v>-0.1451819</v>
      </c>
      <c r="P187" s="183">
        <v>1.530292132768145E-2</v>
      </c>
    </row>
    <row r="188" spans="1:16" x14ac:dyDescent="0.15">
      <c r="A188" s="125">
        <v>42279</v>
      </c>
      <c r="B188" s="184">
        <v>375.9</v>
      </c>
      <c r="C188" s="186">
        <v>-0.3</v>
      </c>
      <c r="D188" s="123">
        <v>-7.9739999999999998E-4</v>
      </c>
      <c r="E188" s="184">
        <v>376</v>
      </c>
      <c r="F188" s="184">
        <v>363.38799999999998</v>
      </c>
      <c r="G188" s="184">
        <v>380.3</v>
      </c>
      <c r="H188" s="184">
        <v>376</v>
      </c>
      <c r="I188" s="122">
        <v>5690407</v>
      </c>
      <c r="J188" s="185">
        <v>32140575.66189</v>
      </c>
      <c r="K188" s="121" t="s">
        <v>76</v>
      </c>
      <c r="L188" s="184">
        <v>-0.1</v>
      </c>
      <c r="M188" s="184">
        <v>16.911999999999999</v>
      </c>
      <c r="N188" s="119">
        <v>-8.7623300000000001E-2</v>
      </c>
      <c r="O188" s="119">
        <v>-9.1078699999999999E-2</v>
      </c>
      <c r="P188" s="183">
        <v>1.518095700752976E-2</v>
      </c>
    </row>
    <row r="189" spans="1:16" x14ac:dyDescent="0.15">
      <c r="A189" s="125">
        <v>42272</v>
      </c>
      <c r="B189" s="184">
        <v>376.2</v>
      </c>
      <c r="C189" s="186">
        <v>0.7</v>
      </c>
      <c r="D189" s="123">
        <v>1.8642000000000001E-3</v>
      </c>
      <c r="E189" s="184">
        <v>374.3</v>
      </c>
      <c r="F189" s="184">
        <v>367.4</v>
      </c>
      <c r="G189" s="184">
        <v>377.7</v>
      </c>
      <c r="H189" s="184">
        <v>376.25</v>
      </c>
      <c r="I189" s="122">
        <v>6236905</v>
      </c>
      <c r="J189" s="185">
        <v>35361230.871990003</v>
      </c>
      <c r="K189" s="121" t="s">
        <v>76</v>
      </c>
      <c r="L189" s="184">
        <v>1.9</v>
      </c>
      <c r="M189" s="184">
        <v>10.3</v>
      </c>
      <c r="N189" s="119">
        <v>-0.41225610000000001</v>
      </c>
      <c r="O189" s="119">
        <v>-0.43512060000000002</v>
      </c>
      <c r="P189" s="183">
        <v>1.518095700752976E-2</v>
      </c>
    </row>
    <row r="190" spans="1:16" x14ac:dyDescent="0.15">
      <c r="A190" s="125">
        <v>42265</v>
      </c>
      <c r="B190" s="184">
        <v>375.5</v>
      </c>
      <c r="C190" s="186">
        <v>-9.1</v>
      </c>
      <c r="D190" s="123">
        <v>-2.3660899999999999E-2</v>
      </c>
      <c r="E190" s="184">
        <v>386</v>
      </c>
      <c r="F190" s="184">
        <v>373.4</v>
      </c>
      <c r="G190" s="184">
        <v>387.4</v>
      </c>
      <c r="H190" s="184">
        <v>375.65</v>
      </c>
      <c r="I190" s="122">
        <v>10611604</v>
      </c>
      <c r="J190" s="185">
        <v>62599608.61665</v>
      </c>
      <c r="K190" s="121" t="s">
        <v>76</v>
      </c>
      <c r="L190" s="184">
        <v>-10.5</v>
      </c>
      <c r="M190" s="184">
        <v>14</v>
      </c>
      <c r="N190" s="119">
        <v>0.66338600000000003</v>
      </c>
      <c r="O190" s="119">
        <v>0.64451930000000002</v>
      </c>
      <c r="P190" s="183">
        <v>1.553108546756333E-2</v>
      </c>
    </row>
    <row r="191" spans="1:16" x14ac:dyDescent="0.15">
      <c r="A191" s="125">
        <v>42258</v>
      </c>
      <c r="B191" s="184">
        <v>384.6</v>
      </c>
      <c r="C191" s="186">
        <v>1.4</v>
      </c>
      <c r="D191" s="123">
        <v>3.6533999999999998E-3</v>
      </c>
      <c r="E191" s="184">
        <v>385.6</v>
      </c>
      <c r="F191" s="184">
        <v>380.1</v>
      </c>
      <c r="G191" s="184">
        <v>392.3</v>
      </c>
      <c r="H191" s="184">
        <v>384.5</v>
      </c>
      <c r="I191" s="122">
        <v>6379520</v>
      </c>
      <c r="J191" s="185">
        <v>38065596.025980003</v>
      </c>
      <c r="K191" s="121" t="s">
        <v>76</v>
      </c>
      <c r="L191" s="184">
        <v>-1</v>
      </c>
      <c r="M191" s="184">
        <v>12.2</v>
      </c>
      <c r="N191" s="119">
        <v>-0.21312590000000001</v>
      </c>
      <c r="O191" s="119">
        <v>-0.18957109999999999</v>
      </c>
      <c r="P191" s="183">
        <v>1.542709924252943E-2</v>
      </c>
    </row>
    <row r="192" spans="1:16" x14ac:dyDescent="0.15">
      <c r="A192" s="125">
        <v>42251</v>
      </c>
      <c r="B192" s="184">
        <v>383.2</v>
      </c>
      <c r="C192" s="186">
        <v>-5.3</v>
      </c>
      <c r="D192" s="123">
        <v>-1.36422E-2</v>
      </c>
      <c r="E192" s="184">
        <v>383.1</v>
      </c>
      <c r="F192" s="184">
        <v>374.7</v>
      </c>
      <c r="G192" s="184">
        <v>389.1</v>
      </c>
      <c r="H192" s="184">
        <v>383.4</v>
      </c>
      <c r="I192" s="122">
        <v>8107422</v>
      </c>
      <c r="J192" s="185">
        <v>46969694.21187</v>
      </c>
      <c r="K192" s="121" t="s">
        <v>76</v>
      </c>
      <c r="L192" s="184">
        <v>0.1</v>
      </c>
      <c r="M192" s="184">
        <v>14.4</v>
      </c>
      <c r="N192" s="119">
        <v>-0.36283280000000001</v>
      </c>
      <c r="O192" s="119">
        <v>-0.36859239999999999</v>
      </c>
      <c r="P192" s="183">
        <v>1.516806212838248E-2</v>
      </c>
    </row>
    <row r="193" spans="1:16" x14ac:dyDescent="0.15">
      <c r="A193" s="125">
        <v>42244</v>
      </c>
      <c r="B193" s="184">
        <v>388.5</v>
      </c>
      <c r="C193" s="186">
        <v>6.4</v>
      </c>
      <c r="D193" s="123">
        <v>1.67495E-2</v>
      </c>
      <c r="E193" s="184">
        <v>373.4</v>
      </c>
      <c r="F193" s="184">
        <v>360.93200000000002</v>
      </c>
      <c r="G193" s="184">
        <v>389.98</v>
      </c>
      <c r="H193" s="184">
        <v>388.55</v>
      </c>
      <c r="I193" s="122">
        <v>12724167</v>
      </c>
      <c r="J193" s="185">
        <v>74388869.222599998</v>
      </c>
      <c r="K193" s="121" t="s">
        <v>76</v>
      </c>
      <c r="L193" s="184">
        <v>15.1</v>
      </c>
      <c r="M193" s="184">
        <v>29.047999999999998</v>
      </c>
      <c r="N193" s="119">
        <v>0.94594889999999998</v>
      </c>
      <c r="O193" s="119">
        <v>0.83344660000000004</v>
      </c>
      <c r="P193" s="183">
        <v>1.539100857279177E-2</v>
      </c>
    </row>
    <row r="194" spans="1:16" x14ac:dyDescent="0.15">
      <c r="A194" s="125">
        <v>42237</v>
      </c>
      <c r="B194" s="184">
        <v>382.1</v>
      </c>
      <c r="C194" s="186">
        <v>-16.399999999999999</v>
      </c>
      <c r="D194" s="123">
        <v>-4.1154299999999998E-2</v>
      </c>
      <c r="E194" s="184">
        <v>402.4</v>
      </c>
      <c r="F194" s="184">
        <v>382.1</v>
      </c>
      <c r="G194" s="184">
        <v>403</v>
      </c>
      <c r="H194" s="184">
        <v>382.2</v>
      </c>
      <c r="I194" s="122">
        <v>6538798</v>
      </c>
      <c r="J194" s="185">
        <v>40573240.210309997</v>
      </c>
      <c r="K194" s="121" t="s">
        <v>76</v>
      </c>
      <c r="L194" s="184">
        <v>-20.3</v>
      </c>
      <c r="M194" s="184">
        <v>20.9</v>
      </c>
      <c r="N194" s="119">
        <v>-0.2318355</v>
      </c>
      <c r="O194" s="119">
        <v>-0.23806269999999999</v>
      </c>
      <c r="P194" s="183">
        <v>1.569489131287766E-2</v>
      </c>
    </row>
    <row r="195" spans="1:16" x14ac:dyDescent="0.15">
      <c r="A195" s="125">
        <v>42230</v>
      </c>
      <c r="B195" s="184">
        <v>398.5</v>
      </c>
      <c r="C195" s="186">
        <v>-3</v>
      </c>
      <c r="D195" s="123">
        <v>-7.4720000000000003E-3</v>
      </c>
      <c r="E195" s="184">
        <v>405.8</v>
      </c>
      <c r="F195" s="184">
        <v>391.3</v>
      </c>
      <c r="G195" s="184">
        <v>408</v>
      </c>
      <c r="H195" s="184">
        <v>398.45</v>
      </c>
      <c r="I195" s="122">
        <v>8512237</v>
      </c>
      <c r="J195" s="185">
        <v>53250101.680069998</v>
      </c>
      <c r="K195" s="121" t="s">
        <v>76</v>
      </c>
      <c r="L195" s="184">
        <v>-7.3</v>
      </c>
      <c r="M195" s="184">
        <v>16.7</v>
      </c>
      <c r="N195" s="119">
        <v>0.13510220000000001</v>
      </c>
      <c r="O195" s="119">
        <v>0.1301213</v>
      </c>
      <c r="P195" s="183">
        <v>1.5643087319713419E-2</v>
      </c>
    </row>
    <row r="196" spans="1:16" x14ac:dyDescent="0.15">
      <c r="A196" s="125">
        <v>42223</v>
      </c>
      <c r="B196" s="184">
        <v>401.5</v>
      </c>
      <c r="C196" s="186">
        <v>-14</v>
      </c>
      <c r="D196" s="123">
        <v>-3.3694300000000003E-2</v>
      </c>
      <c r="E196" s="184">
        <v>413</v>
      </c>
      <c r="F196" s="184">
        <v>397.8</v>
      </c>
      <c r="G196" s="184">
        <v>413.9</v>
      </c>
      <c r="H196" s="184">
        <v>401.45</v>
      </c>
      <c r="I196" s="122">
        <v>7499093</v>
      </c>
      <c r="J196" s="185">
        <v>47118924.028080001</v>
      </c>
      <c r="K196" s="121" t="s">
        <v>76</v>
      </c>
      <c r="L196" s="184">
        <v>-11.5</v>
      </c>
      <c r="M196" s="184">
        <v>16.100000000000001</v>
      </c>
      <c r="N196" s="119">
        <v>-0.55823750000000005</v>
      </c>
      <c r="O196" s="119">
        <v>-0.56680169999999996</v>
      </c>
      <c r="P196" s="183">
        <v>1.549498737158529E-2</v>
      </c>
    </row>
    <row r="197" spans="1:16" x14ac:dyDescent="0.15">
      <c r="A197" s="125">
        <v>42216</v>
      </c>
      <c r="B197" s="184">
        <v>415.5</v>
      </c>
      <c r="C197" s="186">
        <v>-7.6</v>
      </c>
      <c r="D197" s="123">
        <v>-1.7962700000000002E-2</v>
      </c>
      <c r="E197" s="184">
        <v>390</v>
      </c>
      <c r="F197" s="184">
        <v>385.5</v>
      </c>
      <c r="G197" s="184">
        <v>420.1</v>
      </c>
      <c r="H197" s="184">
        <v>415.55</v>
      </c>
      <c r="I197" s="122">
        <v>16975394</v>
      </c>
      <c r="J197" s="185">
        <v>108769871.27414</v>
      </c>
      <c r="K197" s="121" t="s">
        <v>76</v>
      </c>
      <c r="L197" s="184">
        <v>25.5</v>
      </c>
      <c r="M197" s="184">
        <v>34.6</v>
      </c>
      <c r="N197" s="119">
        <v>2.1644469000000002</v>
      </c>
      <c r="O197" s="119">
        <v>2.0055068</v>
      </c>
      <c r="P197" s="183">
        <v>1.562207086171343E-2</v>
      </c>
    </row>
    <row r="198" spans="1:16" x14ac:dyDescent="0.15">
      <c r="A198" s="125">
        <v>42209</v>
      </c>
      <c r="B198" s="184">
        <v>423.1</v>
      </c>
      <c r="C198" s="186">
        <v>-19.7</v>
      </c>
      <c r="D198" s="123">
        <v>-4.4489599999999997E-2</v>
      </c>
      <c r="E198" s="184">
        <v>440.8</v>
      </c>
      <c r="F198" s="184">
        <v>423.1</v>
      </c>
      <c r="G198" s="184">
        <v>445</v>
      </c>
      <c r="H198" s="184">
        <v>423.25</v>
      </c>
      <c r="I198" s="122">
        <v>5364411</v>
      </c>
      <c r="J198" s="185">
        <v>36190193.28018</v>
      </c>
      <c r="K198" s="121" t="s">
        <v>76</v>
      </c>
      <c r="L198" s="184">
        <v>-17.7</v>
      </c>
      <c r="M198" s="184">
        <v>21.9</v>
      </c>
      <c r="N198" s="119">
        <v>-3.0635300000000001E-2</v>
      </c>
      <c r="O198" s="119">
        <v>-5.14171E-2</v>
      </c>
      <c r="P198" s="183">
        <v>1.5512052865076171E-2</v>
      </c>
    </row>
    <row r="199" spans="1:16" x14ac:dyDescent="0.15">
      <c r="A199" s="125">
        <v>42202</v>
      </c>
      <c r="B199" s="184">
        <v>442.8</v>
      </c>
      <c r="C199" s="186">
        <v>7.1</v>
      </c>
      <c r="D199" s="123">
        <v>1.62956E-2</v>
      </c>
      <c r="E199" s="184">
        <v>438</v>
      </c>
      <c r="F199" s="184">
        <v>438</v>
      </c>
      <c r="G199" s="184">
        <v>444.3</v>
      </c>
      <c r="H199" s="184">
        <v>442.9</v>
      </c>
      <c r="I199" s="122">
        <v>5533945</v>
      </c>
      <c r="J199" s="185">
        <v>38151849.539569996</v>
      </c>
      <c r="K199" s="121" t="s">
        <v>76</v>
      </c>
      <c r="L199" s="184">
        <v>4.8</v>
      </c>
      <c r="M199" s="184">
        <v>6.3</v>
      </c>
      <c r="N199" s="119">
        <v>-0.28918379999999999</v>
      </c>
      <c r="O199" s="119">
        <v>-0.264901</v>
      </c>
      <c r="P199" s="183">
        <v>1.560792882784455E-2</v>
      </c>
    </row>
    <row r="200" spans="1:16" x14ac:dyDescent="0.15">
      <c r="A200" s="125">
        <v>42195</v>
      </c>
      <c r="B200" s="184">
        <v>435.7</v>
      </c>
      <c r="C200" s="186">
        <v>-1.1000000000000001</v>
      </c>
      <c r="D200" s="123">
        <v>-2.5182999999999998E-3</v>
      </c>
      <c r="E200" s="184">
        <v>432.8</v>
      </c>
      <c r="F200" s="184">
        <v>423.1</v>
      </c>
      <c r="G200" s="184">
        <v>438.7</v>
      </c>
      <c r="H200" s="184">
        <v>435.6</v>
      </c>
      <c r="I200" s="122">
        <v>7785339</v>
      </c>
      <c r="J200" s="185">
        <v>51900288.74814</v>
      </c>
      <c r="K200" s="121" t="s">
        <v>76</v>
      </c>
      <c r="L200" s="184">
        <v>2.9</v>
      </c>
      <c r="M200" s="184">
        <v>15.6</v>
      </c>
      <c r="N200" s="119">
        <v>0.17492079999999999</v>
      </c>
      <c r="O200" s="119">
        <v>0.15842020000000001</v>
      </c>
      <c r="P200" s="183">
        <v>1.552409339294585E-2</v>
      </c>
    </row>
    <row r="201" spans="1:16" x14ac:dyDescent="0.15">
      <c r="A201" s="125">
        <v>42188</v>
      </c>
      <c r="B201" s="184">
        <v>436.8</v>
      </c>
      <c r="C201" s="186">
        <v>-5.0999999999999996</v>
      </c>
      <c r="D201" s="123">
        <v>-1.15411E-2</v>
      </c>
      <c r="E201" s="184">
        <v>430</v>
      </c>
      <c r="F201" s="184">
        <v>425.6</v>
      </c>
      <c r="G201" s="184">
        <v>443.2</v>
      </c>
      <c r="H201" s="184">
        <v>436.55</v>
      </c>
      <c r="I201" s="122">
        <v>6626267</v>
      </c>
      <c r="J201" s="185">
        <v>44802643.459849998</v>
      </c>
      <c r="K201" s="121" t="s">
        <v>76</v>
      </c>
      <c r="L201" s="184">
        <v>6.8</v>
      </c>
      <c r="M201" s="184">
        <v>17.600000000000001</v>
      </c>
      <c r="N201" s="119">
        <v>0.1069576</v>
      </c>
      <c r="O201" s="119">
        <v>6.8379899999999993E-2</v>
      </c>
      <c r="P201" s="183">
        <v>1.5568079210387021E-2</v>
      </c>
    </row>
    <row r="202" spans="1:16" x14ac:dyDescent="0.15">
      <c r="A202" s="125">
        <v>42181</v>
      </c>
      <c r="B202" s="184">
        <v>441.9</v>
      </c>
      <c r="C202" s="186">
        <v>3.4</v>
      </c>
      <c r="D202" s="123">
        <v>7.7536999999999997E-3</v>
      </c>
      <c r="E202" s="184">
        <v>445</v>
      </c>
      <c r="F202" s="184">
        <v>439.6</v>
      </c>
      <c r="G202" s="184">
        <v>449</v>
      </c>
      <c r="H202" s="184">
        <v>441.95</v>
      </c>
      <c r="I202" s="122">
        <v>5986017</v>
      </c>
      <c r="J202" s="185">
        <v>41935125.68513</v>
      </c>
      <c r="K202" s="121" t="s">
        <v>76</v>
      </c>
      <c r="L202" s="184">
        <v>-3.1</v>
      </c>
      <c r="M202" s="184">
        <v>9.4</v>
      </c>
      <c r="N202" s="119">
        <v>-0.16287360000000001</v>
      </c>
      <c r="O202" s="119">
        <v>-0.1572933</v>
      </c>
      <c r="P202" s="183">
        <v>1.575001575001575E-2</v>
      </c>
    </row>
    <row r="203" spans="1:16" x14ac:dyDescent="0.15">
      <c r="A203" s="125">
        <v>42174</v>
      </c>
      <c r="B203" s="184">
        <v>438.5</v>
      </c>
      <c r="C203" s="186">
        <v>-7.9</v>
      </c>
      <c r="D203" s="123">
        <v>-1.76971E-2</v>
      </c>
      <c r="E203" s="184">
        <v>445.2</v>
      </c>
      <c r="F203" s="184">
        <v>430.4</v>
      </c>
      <c r="G203" s="184">
        <v>445.2</v>
      </c>
      <c r="H203" s="184">
        <v>438.55</v>
      </c>
      <c r="I203" s="122">
        <v>7150673</v>
      </c>
      <c r="J203" s="185">
        <v>49762419.795440003</v>
      </c>
      <c r="K203" s="121" t="s">
        <v>76</v>
      </c>
      <c r="L203" s="184">
        <v>-6.7</v>
      </c>
      <c r="M203" s="184">
        <v>14.8</v>
      </c>
      <c r="N203" s="119">
        <v>0.1051367</v>
      </c>
      <c r="O203" s="119">
        <v>0.1167788</v>
      </c>
      <c r="P203" s="183">
        <v>1.5882091353789471E-2</v>
      </c>
    </row>
    <row r="204" spans="1:16" x14ac:dyDescent="0.15">
      <c r="A204" s="125">
        <v>42167</v>
      </c>
      <c r="B204" s="184">
        <v>446.4</v>
      </c>
      <c r="C204" s="186">
        <v>6</v>
      </c>
      <c r="D204" s="123">
        <v>1.3624000000000001E-2</v>
      </c>
      <c r="E204" s="184">
        <v>438</v>
      </c>
      <c r="F204" s="184">
        <v>436.6</v>
      </c>
      <c r="G204" s="184">
        <v>449.3</v>
      </c>
      <c r="H204" s="184">
        <v>446.5</v>
      </c>
      <c r="I204" s="122">
        <v>6470397</v>
      </c>
      <c r="J204" s="185">
        <v>44558887.575439997</v>
      </c>
      <c r="K204" s="121" t="s">
        <v>76</v>
      </c>
      <c r="L204" s="184">
        <v>8.4</v>
      </c>
      <c r="M204" s="184">
        <v>12.7</v>
      </c>
      <c r="N204" s="119">
        <v>-0.45014870000000001</v>
      </c>
      <c r="O204" s="119">
        <v>-0.44709310000000002</v>
      </c>
      <c r="P204" s="183">
        <v>1.555403471660549E-2</v>
      </c>
    </row>
    <row r="205" spans="1:16" x14ac:dyDescent="0.15">
      <c r="A205" s="125">
        <v>42160</v>
      </c>
      <c r="B205" s="184">
        <v>440.4</v>
      </c>
      <c r="C205" s="186">
        <v>-18.5</v>
      </c>
      <c r="D205" s="123">
        <v>-4.0313799999999997E-2</v>
      </c>
      <c r="E205" s="184">
        <v>460.1</v>
      </c>
      <c r="F205" s="184">
        <v>436</v>
      </c>
      <c r="G205" s="184">
        <v>465.5</v>
      </c>
      <c r="H205" s="184">
        <v>440.45</v>
      </c>
      <c r="I205" s="122">
        <v>11767539</v>
      </c>
      <c r="J205" s="185">
        <v>80590215.001220003</v>
      </c>
      <c r="K205" s="121" t="s">
        <v>76</v>
      </c>
      <c r="L205" s="184">
        <v>-19.7</v>
      </c>
      <c r="M205" s="184">
        <v>29.5</v>
      </c>
      <c r="N205" s="119">
        <v>0.22889429999999999</v>
      </c>
      <c r="O205" s="119">
        <v>0.19468060000000001</v>
      </c>
      <c r="P205" s="183">
        <v>1.52699731248473E-2</v>
      </c>
    </row>
    <row r="206" spans="1:16" x14ac:dyDescent="0.15">
      <c r="A206" s="125">
        <v>42153</v>
      </c>
      <c r="B206" s="184">
        <v>458.9</v>
      </c>
      <c r="C206" s="186">
        <v>-2.2999999999999998</v>
      </c>
      <c r="D206" s="123">
        <v>-4.9870000000000001E-3</v>
      </c>
      <c r="E206" s="184">
        <v>463.2</v>
      </c>
      <c r="F206" s="184">
        <v>457.3</v>
      </c>
      <c r="G206" s="184">
        <v>464.4</v>
      </c>
      <c r="H206" s="184">
        <v>458.85</v>
      </c>
      <c r="I206" s="122">
        <v>9575713</v>
      </c>
      <c r="J206" s="185">
        <v>67457537.723010004</v>
      </c>
      <c r="K206" s="121" t="s">
        <v>76</v>
      </c>
      <c r="L206" s="184">
        <v>-4.3</v>
      </c>
      <c r="M206" s="184">
        <v>7.1</v>
      </c>
      <c r="N206" s="119">
        <v>-0.1106154</v>
      </c>
      <c r="O206" s="119">
        <v>-0.1309524</v>
      </c>
      <c r="P206" s="183">
        <v>1.5287948510189419E-2</v>
      </c>
    </row>
    <row r="207" spans="1:16" x14ac:dyDescent="0.15">
      <c r="A207" s="125">
        <v>42146</v>
      </c>
      <c r="B207" s="184">
        <v>461.2</v>
      </c>
      <c r="C207" s="186">
        <v>-1.7</v>
      </c>
      <c r="D207" s="123">
        <v>-3.6725E-3</v>
      </c>
      <c r="E207" s="184">
        <v>465</v>
      </c>
      <c r="F207" s="184">
        <v>460</v>
      </c>
      <c r="G207" s="184">
        <v>473.3</v>
      </c>
      <c r="H207" s="184">
        <v>461.25</v>
      </c>
      <c r="I207" s="122">
        <v>10766673</v>
      </c>
      <c r="J207" s="185">
        <v>77622370.907289997</v>
      </c>
      <c r="K207" s="121" t="s">
        <v>76</v>
      </c>
      <c r="L207" s="184">
        <v>-3.8</v>
      </c>
      <c r="M207" s="184">
        <v>13.3</v>
      </c>
      <c r="N207" s="119">
        <v>5.86939E-2</v>
      </c>
      <c r="O207" s="119">
        <v>6.3094200000000003E-2</v>
      </c>
      <c r="P207" s="183">
        <v>1.548802775454574E-2</v>
      </c>
    </row>
    <row r="208" spans="1:16" x14ac:dyDescent="0.15">
      <c r="A208" s="125">
        <v>42139</v>
      </c>
      <c r="B208" s="184">
        <v>462.9</v>
      </c>
      <c r="C208" s="186">
        <v>6.9</v>
      </c>
      <c r="D208" s="123">
        <v>1.51316E-2</v>
      </c>
      <c r="E208" s="184">
        <v>456.3</v>
      </c>
      <c r="F208" s="184">
        <v>450.6</v>
      </c>
      <c r="G208" s="184">
        <v>464.4</v>
      </c>
      <c r="H208" s="184">
        <v>463.05</v>
      </c>
      <c r="I208" s="122">
        <v>10169770</v>
      </c>
      <c r="J208" s="185">
        <v>73015516.672169998</v>
      </c>
      <c r="K208" s="121" t="s">
        <v>76</v>
      </c>
      <c r="L208" s="184">
        <v>6.6</v>
      </c>
      <c r="M208" s="184">
        <v>13.8</v>
      </c>
      <c r="N208" s="119">
        <v>-1.36393E-2</v>
      </c>
      <c r="O208" s="119">
        <v>4.0639799999999997E-2</v>
      </c>
      <c r="P208" s="183">
        <v>1.5721045763964221E-2</v>
      </c>
    </row>
    <row r="209" spans="1:16" x14ac:dyDescent="0.15">
      <c r="A209" s="125">
        <v>42132</v>
      </c>
      <c r="B209" s="184">
        <v>456</v>
      </c>
      <c r="C209" s="186">
        <v>19.3</v>
      </c>
      <c r="D209" s="123">
        <v>4.4195100000000001E-2</v>
      </c>
      <c r="E209" s="184">
        <v>440</v>
      </c>
      <c r="F209" s="184">
        <v>428.8528</v>
      </c>
      <c r="G209" s="184">
        <v>456</v>
      </c>
      <c r="H209" s="184">
        <v>455.95</v>
      </c>
      <c r="I209" s="122">
        <v>10310397</v>
      </c>
      <c r="J209" s="185">
        <v>70164060.085309997</v>
      </c>
      <c r="K209" s="121" t="s">
        <v>76</v>
      </c>
      <c r="L209" s="184">
        <v>16</v>
      </c>
      <c r="M209" s="184">
        <v>27.147200000000002</v>
      </c>
      <c r="N209" s="119">
        <v>0.19621140000000001</v>
      </c>
      <c r="O209" s="119">
        <v>0.22145809999999999</v>
      </c>
      <c r="P209" s="183">
        <v>1.5454039685973919E-2</v>
      </c>
    </row>
    <row r="210" spans="1:16" x14ac:dyDescent="0.15">
      <c r="A210" s="125">
        <v>42125</v>
      </c>
      <c r="B210" s="184">
        <v>436.7</v>
      </c>
      <c r="C210" s="186">
        <v>-10.8</v>
      </c>
      <c r="D210" s="123">
        <v>-2.4134099999999999E-2</v>
      </c>
      <c r="E210" s="184">
        <v>448</v>
      </c>
      <c r="F210" s="184">
        <v>430.93299999999999</v>
      </c>
      <c r="G210" s="184">
        <v>451</v>
      </c>
      <c r="H210" s="184">
        <v>436.6</v>
      </c>
      <c r="I210" s="122">
        <v>8619210</v>
      </c>
      <c r="J210" s="185">
        <v>57442873.363109998</v>
      </c>
      <c r="K210" s="121" t="s">
        <v>76</v>
      </c>
      <c r="L210" s="184">
        <v>-11.3</v>
      </c>
      <c r="M210" s="184">
        <v>20.067</v>
      </c>
      <c r="N210" s="119">
        <v>0.1449695</v>
      </c>
      <c r="O210" s="119">
        <v>0.1135191</v>
      </c>
      <c r="P210" s="183">
        <v>1.5138899402013481E-2</v>
      </c>
    </row>
    <row r="211" spans="1:16" x14ac:dyDescent="0.15">
      <c r="A211" s="125">
        <v>42118</v>
      </c>
      <c r="B211" s="184">
        <v>447.5</v>
      </c>
      <c r="C211" s="186">
        <v>0.3</v>
      </c>
      <c r="D211" s="123">
        <v>6.7080000000000004E-4</v>
      </c>
      <c r="E211" s="184">
        <v>449.7</v>
      </c>
      <c r="F211" s="184">
        <v>444.2</v>
      </c>
      <c r="G211" s="184">
        <v>455.9</v>
      </c>
      <c r="H211" s="184">
        <v>447.4</v>
      </c>
      <c r="I211" s="122">
        <v>7527895</v>
      </c>
      <c r="J211" s="185">
        <v>51586788.154899999</v>
      </c>
      <c r="K211" s="121" t="s">
        <v>76</v>
      </c>
      <c r="L211" s="184">
        <v>-2.2000000000000002</v>
      </c>
      <c r="M211" s="184">
        <v>11.7</v>
      </c>
      <c r="N211" s="119">
        <v>-0.2419086</v>
      </c>
      <c r="O211" s="119">
        <v>-0.23448440000000001</v>
      </c>
      <c r="P211" s="183">
        <v>1.518602885345482E-2</v>
      </c>
    </row>
    <row r="212" spans="1:16" x14ac:dyDescent="0.15">
      <c r="A212" s="125">
        <v>42111</v>
      </c>
      <c r="B212" s="184">
        <v>447.2</v>
      </c>
      <c r="C212" s="186">
        <v>-7.9</v>
      </c>
      <c r="D212" s="123">
        <v>-1.7358800000000001E-2</v>
      </c>
      <c r="E212" s="184">
        <v>453.8</v>
      </c>
      <c r="F212" s="184">
        <v>445.9</v>
      </c>
      <c r="G212" s="184">
        <v>459.5</v>
      </c>
      <c r="H212" s="184">
        <v>447.1</v>
      </c>
      <c r="I212" s="122">
        <v>9930062</v>
      </c>
      <c r="J212" s="185">
        <v>67388293.018590003</v>
      </c>
      <c r="K212" s="121" t="s">
        <v>76</v>
      </c>
      <c r="L212" s="184">
        <v>-6.6</v>
      </c>
      <c r="M212" s="184">
        <v>13.6</v>
      </c>
      <c r="N212" s="119">
        <v>-0.58073490000000005</v>
      </c>
      <c r="O212" s="119">
        <v>-0.57209739999999998</v>
      </c>
      <c r="P212" s="183">
        <v>1.4959086897335791E-2</v>
      </c>
    </row>
    <row r="213" spans="1:16" x14ac:dyDescent="0.15">
      <c r="A213" s="125">
        <v>42104</v>
      </c>
      <c r="B213" s="184">
        <v>455.1</v>
      </c>
      <c r="C213" s="186">
        <v>8.3000000000000007</v>
      </c>
      <c r="D213" s="123">
        <v>1.8576499999999999E-2</v>
      </c>
      <c r="E213" s="184">
        <v>450.2</v>
      </c>
      <c r="F213" s="184">
        <v>448.4</v>
      </c>
      <c r="G213" s="184">
        <v>458</v>
      </c>
      <c r="H213" s="184">
        <v>455</v>
      </c>
      <c r="I213" s="122">
        <v>23684448</v>
      </c>
      <c r="J213" s="185">
        <v>157485129.54049999</v>
      </c>
      <c r="K213" s="121" t="s">
        <v>76</v>
      </c>
      <c r="L213" s="184">
        <v>4.9000000000000004</v>
      </c>
      <c r="M213" s="184">
        <v>9.6</v>
      </c>
      <c r="N213" s="119">
        <v>1.3924569</v>
      </c>
      <c r="O213" s="119">
        <v>1.4102797</v>
      </c>
      <c r="P213" s="183">
        <v>1.462907968459704E-2</v>
      </c>
    </row>
    <row r="214" spans="1:16" x14ac:dyDescent="0.15">
      <c r="A214" s="125">
        <v>42097</v>
      </c>
      <c r="B214" s="184">
        <v>446.8</v>
      </c>
      <c r="C214" s="186">
        <v>5.8</v>
      </c>
      <c r="D214" s="123">
        <v>1.3151899999999999E-2</v>
      </c>
      <c r="E214" s="184">
        <v>442</v>
      </c>
      <c r="F214" s="184">
        <v>439</v>
      </c>
      <c r="G214" s="184">
        <v>446.8</v>
      </c>
      <c r="H214" s="184">
        <v>446.65</v>
      </c>
      <c r="I214" s="122">
        <v>9899634</v>
      </c>
      <c r="J214" s="185">
        <v>65338942.845629998</v>
      </c>
      <c r="K214" s="121" t="s">
        <v>76</v>
      </c>
      <c r="L214" s="184">
        <v>4.8</v>
      </c>
      <c r="M214" s="184">
        <v>7.8</v>
      </c>
      <c r="N214" s="119">
        <v>-4.4383499999999999E-2</v>
      </c>
      <c r="O214" s="119">
        <v>-4.0193300000000001E-2</v>
      </c>
      <c r="P214" s="183">
        <v>1.491891569320742E-2</v>
      </c>
    </row>
    <row r="215" spans="1:16" x14ac:dyDescent="0.15">
      <c r="A215" s="125">
        <v>42090</v>
      </c>
      <c r="B215" s="184">
        <v>441</v>
      </c>
      <c r="C215" s="186">
        <v>0</v>
      </c>
      <c r="D215" s="123">
        <v>0</v>
      </c>
      <c r="E215" s="184">
        <v>438.8</v>
      </c>
      <c r="F215" s="184">
        <v>430.82</v>
      </c>
      <c r="G215" s="184">
        <v>446.3</v>
      </c>
      <c r="H215" s="184">
        <v>441.05</v>
      </c>
      <c r="I215" s="122">
        <v>10359421</v>
      </c>
      <c r="J215" s="185">
        <v>68075103.752959996</v>
      </c>
      <c r="K215" s="121" t="s">
        <v>76</v>
      </c>
      <c r="L215" s="184">
        <v>2.2000000000000002</v>
      </c>
      <c r="M215" s="184">
        <v>15.48</v>
      </c>
      <c r="N215" s="119">
        <v>-0.54857909999999999</v>
      </c>
      <c r="O215" s="119">
        <v>-0.54844420000000005</v>
      </c>
      <c r="P215" s="183">
        <v>1.4874975828164281E-2</v>
      </c>
    </row>
    <row r="216" spans="1:16" x14ac:dyDescent="0.15">
      <c r="A216" s="125">
        <v>42083</v>
      </c>
      <c r="B216" s="184">
        <v>441</v>
      </c>
      <c r="C216" s="186">
        <v>11</v>
      </c>
      <c r="D216" s="123">
        <v>2.5581400000000001E-2</v>
      </c>
      <c r="E216" s="184">
        <v>430</v>
      </c>
      <c r="F216" s="184">
        <v>429.375</v>
      </c>
      <c r="G216" s="184">
        <v>443.1</v>
      </c>
      <c r="H216" s="184">
        <v>440.95</v>
      </c>
      <c r="I216" s="122">
        <v>22948475</v>
      </c>
      <c r="J216" s="185">
        <v>150756779.38231</v>
      </c>
      <c r="K216" s="121" t="s">
        <v>76</v>
      </c>
      <c r="L216" s="184">
        <v>11</v>
      </c>
      <c r="M216" s="184">
        <v>13.725</v>
      </c>
      <c r="N216" s="119">
        <v>0.79462080000000002</v>
      </c>
      <c r="O216" s="119">
        <v>0.88945090000000004</v>
      </c>
      <c r="P216" s="183">
        <v>1.494902382874398E-2</v>
      </c>
    </row>
    <row r="217" spans="1:16" x14ac:dyDescent="0.15">
      <c r="A217" s="125">
        <v>42076</v>
      </c>
      <c r="B217" s="184">
        <v>430</v>
      </c>
      <c r="C217" s="186">
        <v>12.2</v>
      </c>
      <c r="D217" s="123">
        <v>2.92006E-2</v>
      </c>
      <c r="E217" s="184">
        <v>417.4</v>
      </c>
      <c r="F217" s="184">
        <v>410.9</v>
      </c>
      <c r="G217" s="184">
        <v>431.1</v>
      </c>
      <c r="H217" s="184">
        <v>429.85</v>
      </c>
      <c r="I217" s="122">
        <v>12787367</v>
      </c>
      <c r="J217" s="185">
        <v>79788674.460779995</v>
      </c>
      <c r="K217" s="121" t="s">
        <v>76</v>
      </c>
      <c r="L217" s="184">
        <v>12.6</v>
      </c>
      <c r="M217" s="184">
        <v>20.2</v>
      </c>
      <c r="N217" s="119">
        <v>-0.43814950000000003</v>
      </c>
      <c r="O217" s="119">
        <v>-0.4443764</v>
      </c>
      <c r="P217" s="183">
        <v>1.474295655250704E-2</v>
      </c>
    </row>
    <row r="218" spans="1:16" x14ac:dyDescent="0.15">
      <c r="A218" s="125">
        <v>42069</v>
      </c>
      <c r="B218" s="184">
        <v>417.8</v>
      </c>
      <c r="C218" s="186">
        <v>-3.3</v>
      </c>
      <c r="D218" s="123">
        <v>-7.8366000000000009E-3</v>
      </c>
      <c r="E218" s="184">
        <v>421.9</v>
      </c>
      <c r="F218" s="184">
        <v>405.4</v>
      </c>
      <c r="G218" s="184">
        <v>430.00439999999998</v>
      </c>
      <c r="H218" s="184">
        <v>417.75</v>
      </c>
      <c r="I218" s="122">
        <v>22759377</v>
      </c>
      <c r="J218" s="185">
        <v>143602020.71838</v>
      </c>
      <c r="K218" s="121" t="s">
        <v>76</v>
      </c>
      <c r="L218" s="184">
        <v>-4.0999999999999996</v>
      </c>
      <c r="M218" s="184">
        <v>24.604399999999998</v>
      </c>
      <c r="N218" s="119">
        <v>2.4397681000000002</v>
      </c>
      <c r="O218" s="119">
        <v>2.3617474000000001</v>
      </c>
      <c r="P218" s="183">
        <v>1.503510697478613E-2</v>
      </c>
    </row>
    <row r="219" spans="1:16" x14ac:dyDescent="0.15">
      <c r="A219" s="125">
        <v>42062</v>
      </c>
      <c r="B219" s="184">
        <v>421.1</v>
      </c>
      <c r="C219" s="186">
        <v>1.2</v>
      </c>
      <c r="D219" s="123">
        <v>2.8578000000000002E-3</v>
      </c>
      <c r="E219" s="184">
        <v>418.4</v>
      </c>
      <c r="F219" s="184">
        <v>410.4</v>
      </c>
      <c r="G219" s="184">
        <v>428.4</v>
      </c>
      <c r="H219" s="184">
        <v>421.05</v>
      </c>
      <c r="I219" s="122">
        <v>6616544</v>
      </c>
      <c r="J219" s="185">
        <v>42716481.481480002</v>
      </c>
      <c r="K219" s="121" t="s">
        <v>76</v>
      </c>
      <c r="L219" s="184">
        <v>2.7</v>
      </c>
      <c r="M219" s="184">
        <v>18</v>
      </c>
      <c r="N219" s="119">
        <v>0.46965010000000001</v>
      </c>
      <c r="O219" s="119">
        <v>0.50802219999999998</v>
      </c>
      <c r="P219" s="183">
        <v>1.54320987654321E-2</v>
      </c>
    </row>
    <row r="220" spans="1:16" x14ac:dyDescent="0.15">
      <c r="A220" s="125">
        <v>42055</v>
      </c>
      <c r="B220" s="184">
        <v>419.9</v>
      </c>
      <c r="C220" s="186">
        <v>13.9</v>
      </c>
      <c r="D220" s="123">
        <v>3.4236500000000003E-2</v>
      </c>
      <c r="E220" s="184">
        <v>407.2</v>
      </c>
      <c r="F220" s="184">
        <v>393.03</v>
      </c>
      <c r="G220" s="184">
        <v>419.9</v>
      </c>
      <c r="H220" s="184">
        <v>419.45</v>
      </c>
      <c r="I220" s="122">
        <v>4502122</v>
      </c>
      <c r="J220" s="185">
        <v>28326162.94289</v>
      </c>
      <c r="K220" s="121" t="s">
        <v>76</v>
      </c>
      <c r="L220" s="184">
        <v>12.7</v>
      </c>
      <c r="M220" s="184">
        <v>26.87</v>
      </c>
      <c r="N220" s="119">
        <v>-0.11365889999999999</v>
      </c>
      <c r="O220" s="119">
        <v>-9.6825499999999995E-2</v>
      </c>
      <c r="P220" s="183">
        <v>1.539811834993764E-2</v>
      </c>
    </row>
    <row r="221" spans="1:16" x14ac:dyDescent="0.15">
      <c r="A221" s="125">
        <v>42048</v>
      </c>
      <c r="B221" s="184">
        <v>406</v>
      </c>
      <c r="C221" s="186">
        <v>5</v>
      </c>
      <c r="D221" s="123">
        <v>1.24688E-2</v>
      </c>
      <c r="E221" s="184">
        <v>400.8</v>
      </c>
      <c r="F221" s="184">
        <v>393</v>
      </c>
      <c r="G221" s="184">
        <v>406.7</v>
      </c>
      <c r="H221" s="184">
        <v>406.1</v>
      </c>
      <c r="I221" s="122">
        <v>5079446</v>
      </c>
      <c r="J221" s="185">
        <v>31362890.312249999</v>
      </c>
      <c r="K221" s="121" t="s">
        <v>76</v>
      </c>
      <c r="L221" s="184">
        <v>5.2</v>
      </c>
      <c r="M221" s="184">
        <v>13.7</v>
      </c>
      <c r="N221" s="119">
        <v>0.34759839999999997</v>
      </c>
      <c r="O221" s="119">
        <v>0.35465570000000002</v>
      </c>
      <c r="P221" s="183">
        <v>1.539693293096016E-2</v>
      </c>
    </row>
    <row r="222" spans="1:16" x14ac:dyDescent="0.15">
      <c r="A222" s="125">
        <v>42041</v>
      </c>
      <c r="B222" s="184">
        <v>401</v>
      </c>
      <c r="C222" s="186">
        <v>-2.5</v>
      </c>
      <c r="D222" s="123">
        <v>-6.1957999999999996E-3</v>
      </c>
      <c r="E222" s="184">
        <v>404.5</v>
      </c>
      <c r="F222" s="184">
        <v>396.76</v>
      </c>
      <c r="G222" s="184">
        <v>407.4</v>
      </c>
      <c r="H222" s="184">
        <v>401.05</v>
      </c>
      <c r="I222" s="122">
        <v>3769258</v>
      </c>
      <c r="J222" s="185">
        <v>23151926.711789999</v>
      </c>
      <c r="K222" s="121" t="s">
        <v>76</v>
      </c>
      <c r="L222" s="184">
        <v>-3.5</v>
      </c>
      <c r="M222" s="184">
        <v>10.64</v>
      </c>
      <c r="N222" s="119">
        <v>-0.26122859999999998</v>
      </c>
      <c r="O222" s="119">
        <v>-0.2528572</v>
      </c>
      <c r="P222" s="183">
        <v>1.524297298945187E-2</v>
      </c>
    </row>
    <row r="223" spans="1:16" x14ac:dyDescent="0.15">
      <c r="A223" s="125">
        <v>42034</v>
      </c>
      <c r="B223" s="184">
        <v>403.5</v>
      </c>
      <c r="C223" s="186">
        <v>-4.5</v>
      </c>
      <c r="D223" s="123">
        <v>-1.10294E-2</v>
      </c>
      <c r="E223" s="184">
        <v>406.2</v>
      </c>
      <c r="F223" s="184">
        <v>397.57690000000002</v>
      </c>
      <c r="G223" s="184">
        <v>409.4</v>
      </c>
      <c r="H223" s="184">
        <v>403.45</v>
      </c>
      <c r="I223" s="122">
        <v>5102063</v>
      </c>
      <c r="J223" s="185">
        <v>30987284.369109999</v>
      </c>
      <c r="K223" s="121" t="s">
        <v>76</v>
      </c>
      <c r="L223" s="184">
        <v>-2.7</v>
      </c>
      <c r="M223" s="184">
        <v>11.8231</v>
      </c>
      <c r="N223" s="119">
        <v>6.2521999999999994E-2</v>
      </c>
      <c r="O223" s="119">
        <v>6.6063300000000005E-2</v>
      </c>
      <c r="P223" s="183">
        <v>1.506591337099812E-2</v>
      </c>
    </row>
    <row r="224" spans="1:16" x14ac:dyDescent="0.15">
      <c r="A224" s="125">
        <v>42027</v>
      </c>
      <c r="B224" s="184">
        <v>408</v>
      </c>
      <c r="C224" s="186">
        <v>9.5</v>
      </c>
      <c r="D224" s="123">
        <v>2.38394E-2</v>
      </c>
      <c r="E224" s="184">
        <v>399</v>
      </c>
      <c r="F224" s="184">
        <v>392.9</v>
      </c>
      <c r="G224" s="184">
        <v>414.08</v>
      </c>
      <c r="H224" s="184">
        <v>407.95</v>
      </c>
      <c r="I224" s="122">
        <v>4801842</v>
      </c>
      <c r="J224" s="185">
        <v>29067022.360769998</v>
      </c>
      <c r="K224" s="121" t="s">
        <v>76</v>
      </c>
      <c r="L224" s="184">
        <v>9</v>
      </c>
      <c r="M224" s="184">
        <v>21.18</v>
      </c>
      <c r="N224" s="119">
        <v>-0.14905959999999999</v>
      </c>
      <c r="O224" s="119">
        <v>-0.14147489999999999</v>
      </c>
      <c r="P224" s="183">
        <v>1.4987111084467359E-2</v>
      </c>
    </row>
    <row r="225" spans="1:16" x14ac:dyDescent="0.15">
      <c r="A225" s="125">
        <v>42020</v>
      </c>
      <c r="B225" s="184">
        <v>398.5</v>
      </c>
      <c r="C225" s="186">
        <v>7.8</v>
      </c>
      <c r="D225" s="123">
        <v>1.9964200000000001E-2</v>
      </c>
      <c r="E225" s="184">
        <v>392.5</v>
      </c>
      <c r="F225" s="184">
        <v>386</v>
      </c>
      <c r="G225" s="184">
        <v>402.9</v>
      </c>
      <c r="H225" s="184">
        <v>398.45</v>
      </c>
      <c r="I225" s="122">
        <v>5642983</v>
      </c>
      <c r="J225" s="185">
        <v>33856926.456110001</v>
      </c>
      <c r="K225" s="121" t="s">
        <v>76</v>
      </c>
      <c r="L225" s="184">
        <v>6</v>
      </c>
      <c r="M225" s="184">
        <v>16.899999999999999</v>
      </c>
      <c r="N225" s="119">
        <v>-0.20117370000000001</v>
      </c>
      <c r="O225" s="119">
        <v>-0.19284009999999999</v>
      </c>
      <c r="P225" s="183">
        <v>1.5148072407786111E-2</v>
      </c>
    </row>
    <row r="226" spans="1:16" x14ac:dyDescent="0.15">
      <c r="A226" s="125">
        <v>42013</v>
      </c>
      <c r="B226" s="184">
        <v>390.7</v>
      </c>
      <c r="C226" s="186">
        <v>-5.9</v>
      </c>
      <c r="D226" s="123">
        <v>-1.48764E-2</v>
      </c>
      <c r="E226" s="184">
        <v>396.5</v>
      </c>
      <c r="F226" s="184">
        <v>384.7</v>
      </c>
      <c r="G226" s="184">
        <v>404.09550000000002</v>
      </c>
      <c r="H226" s="184">
        <v>390.65</v>
      </c>
      <c r="I226" s="122">
        <v>7064093</v>
      </c>
      <c r="J226" s="185">
        <v>41945749.711999997</v>
      </c>
      <c r="K226" s="121" t="s">
        <v>76</v>
      </c>
      <c r="L226" s="184">
        <v>-5.8</v>
      </c>
      <c r="M226" s="184">
        <v>19.395499999999998</v>
      </c>
      <c r="N226" s="119">
        <v>2.0085202999999998</v>
      </c>
      <c r="O226" s="119">
        <v>1.9377835999999999</v>
      </c>
      <c r="P226" s="183">
        <v>1.515794579518584E-2</v>
      </c>
    </row>
    <row r="227" spans="1:16" x14ac:dyDescent="0.15">
      <c r="A227" s="125">
        <v>42006</v>
      </c>
      <c r="B227" s="184">
        <v>396.6</v>
      </c>
      <c r="C227" s="186">
        <v>1.6</v>
      </c>
      <c r="D227" s="123">
        <v>4.0505999999999997E-3</v>
      </c>
      <c r="E227" s="184">
        <v>395.9</v>
      </c>
      <c r="F227" s="184">
        <v>391.90800000000002</v>
      </c>
      <c r="G227" s="184">
        <v>401.1</v>
      </c>
      <c r="H227" s="184">
        <v>396.65</v>
      </c>
      <c r="I227" s="122">
        <v>2348029</v>
      </c>
      <c r="J227" s="185">
        <v>14278025.53139</v>
      </c>
      <c r="K227" s="121" t="s">
        <v>76</v>
      </c>
      <c r="L227" s="184">
        <v>0.7</v>
      </c>
      <c r="M227" s="184">
        <v>9.1920000000000002</v>
      </c>
      <c r="N227" s="119">
        <v>0.1204904</v>
      </c>
      <c r="O227" s="119">
        <v>0.11799030000000001</v>
      </c>
      <c r="P227" s="183">
        <v>1.5324965901950869E-2</v>
      </c>
    </row>
    <row r="228" spans="1:16" x14ac:dyDescent="0.15">
      <c r="A228" s="125">
        <v>41999</v>
      </c>
      <c r="B228" s="184">
        <v>395</v>
      </c>
      <c r="C228" s="186">
        <v>5.9</v>
      </c>
      <c r="D228" s="123">
        <v>1.51632E-2</v>
      </c>
      <c r="E228" s="184">
        <v>389.9</v>
      </c>
      <c r="F228" s="184">
        <v>384</v>
      </c>
      <c r="G228" s="184">
        <v>395.1</v>
      </c>
      <c r="H228" s="184">
        <v>394.55</v>
      </c>
      <c r="I228" s="122">
        <v>2095537</v>
      </c>
      <c r="J228" s="185">
        <v>12771153.48721</v>
      </c>
      <c r="K228" s="121" t="s">
        <v>76</v>
      </c>
      <c r="L228" s="184">
        <v>5.0999999999999996</v>
      </c>
      <c r="M228" s="184">
        <v>11.1</v>
      </c>
      <c r="N228" s="119">
        <v>-0.77801109999999996</v>
      </c>
      <c r="O228" s="119">
        <v>-0.7708334</v>
      </c>
      <c r="P228" s="183">
        <v>1.555403471660549E-2</v>
      </c>
    </row>
    <row r="229" spans="1:16" x14ac:dyDescent="0.15">
      <c r="A229" s="125">
        <v>41992</v>
      </c>
      <c r="B229" s="184">
        <v>389.1</v>
      </c>
      <c r="C229" s="186">
        <v>10.7</v>
      </c>
      <c r="D229" s="123">
        <v>2.8277E-2</v>
      </c>
      <c r="E229" s="184">
        <v>377</v>
      </c>
      <c r="F229" s="184">
        <v>367</v>
      </c>
      <c r="G229" s="184">
        <v>393.6</v>
      </c>
      <c r="H229" s="184">
        <v>388.9</v>
      </c>
      <c r="I229" s="122">
        <v>9439828</v>
      </c>
      <c r="J229" s="185">
        <v>55728682.170539998</v>
      </c>
      <c r="K229" s="121" t="s">
        <v>76</v>
      </c>
      <c r="L229" s="184">
        <v>12.1</v>
      </c>
      <c r="M229" s="184">
        <v>26.6</v>
      </c>
      <c r="N229" s="119">
        <v>0.59012339999999996</v>
      </c>
      <c r="O229" s="119">
        <v>0.56394759999999999</v>
      </c>
      <c r="P229" s="183">
        <v>1.5628907226806699E-2</v>
      </c>
    </row>
    <row r="230" spans="1:16" x14ac:dyDescent="0.15">
      <c r="A230" s="125">
        <v>41985</v>
      </c>
      <c r="B230" s="184">
        <v>378.4</v>
      </c>
      <c r="C230" s="186">
        <v>-13.9</v>
      </c>
      <c r="D230" s="123">
        <v>-3.5432100000000001E-2</v>
      </c>
      <c r="E230" s="184">
        <v>390.5</v>
      </c>
      <c r="F230" s="184">
        <v>375.1</v>
      </c>
      <c r="G230" s="184">
        <v>391.1</v>
      </c>
      <c r="H230" s="184">
        <v>378.25</v>
      </c>
      <c r="I230" s="122">
        <v>5936538</v>
      </c>
      <c r="J230" s="185">
        <v>35633344.335989997</v>
      </c>
      <c r="K230" s="121" t="s">
        <v>76</v>
      </c>
      <c r="L230" s="184">
        <v>-12.1</v>
      </c>
      <c r="M230" s="184">
        <v>16</v>
      </c>
      <c r="N230" s="119">
        <v>-0.29649690000000001</v>
      </c>
      <c r="O230" s="119">
        <v>-0.29313359999999999</v>
      </c>
      <c r="P230" s="183">
        <v>1.571808050800836E-2</v>
      </c>
    </row>
    <row r="231" spans="1:16" x14ac:dyDescent="0.15">
      <c r="A231" s="125">
        <v>41978</v>
      </c>
      <c r="B231" s="184">
        <v>392.3</v>
      </c>
      <c r="C231" s="186">
        <v>13.3</v>
      </c>
      <c r="D231" s="123">
        <v>3.50923E-2</v>
      </c>
      <c r="E231" s="184">
        <v>376.6</v>
      </c>
      <c r="F231" s="184">
        <v>369.1</v>
      </c>
      <c r="G231" s="184">
        <v>393.8</v>
      </c>
      <c r="H231" s="184">
        <v>392.4</v>
      </c>
      <c r="I231" s="122">
        <v>8438539</v>
      </c>
      <c r="J231" s="185">
        <v>50410292.765770003</v>
      </c>
      <c r="K231" s="121" t="s">
        <v>76</v>
      </c>
      <c r="L231" s="184">
        <v>15.7</v>
      </c>
      <c r="M231" s="184">
        <v>24.7</v>
      </c>
      <c r="N231" s="119">
        <v>-0.78102749999999999</v>
      </c>
      <c r="O231" s="119">
        <v>-0.76842500000000002</v>
      </c>
      <c r="P231" s="183">
        <v>1.5580935167728771E-2</v>
      </c>
    </row>
    <row r="232" spans="1:16" x14ac:dyDescent="0.15">
      <c r="A232" s="125">
        <v>41971</v>
      </c>
      <c r="B232" s="184">
        <v>379</v>
      </c>
      <c r="C232" s="186">
        <v>15.5</v>
      </c>
      <c r="D232" s="123">
        <v>4.2640999999999998E-2</v>
      </c>
      <c r="E232" s="184">
        <v>365.5</v>
      </c>
      <c r="F232" s="184">
        <v>356.1</v>
      </c>
      <c r="G232" s="184">
        <v>380.02679999999998</v>
      </c>
      <c r="H232" s="184">
        <v>378.95</v>
      </c>
      <c r="I232" s="122">
        <v>38536985</v>
      </c>
      <c r="J232" s="185">
        <v>217684560.50318</v>
      </c>
      <c r="K232" s="121" t="s">
        <v>76</v>
      </c>
      <c r="L232" s="184">
        <v>13.5</v>
      </c>
      <c r="M232" s="184">
        <v>23.9268</v>
      </c>
      <c r="N232" s="119">
        <v>4.0712244000000002</v>
      </c>
      <c r="O232" s="119">
        <v>3.9850973000000001</v>
      </c>
      <c r="P232" s="183">
        <v>1.564602434521388E-2</v>
      </c>
    </row>
    <row r="233" spans="1:16" x14ac:dyDescent="0.15">
      <c r="A233" s="125">
        <v>41964</v>
      </c>
      <c r="B233" s="184">
        <v>363.5</v>
      </c>
      <c r="C233" s="186">
        <v>-4.9000000000000004</v>
      </c>
      <c r="D233" s="123">
        <v>-1.33008E-2</v>
      </c>
      <c r="E233" s="184">
        <v>367.3</v>
      </c>
      <c r="F233" s="184">
        <v>363.1</v>
      </c>
      <c r="G233" s="184">
        <v>372.5</v>
      </c>
      <c r="H233" s="184">
        <v>363.45</v>
      </c>
      <c r="I233" s="122">
        <v>7599148</v>
      </c>
      <c r="J233" s="185">
        <v>43667063.20634</v>
      </c>
      <c r="K233" s="121" t="s">
        <v>76</v>
      </c>
      <c r="L233" s="184">
        <v>-3.8</v>
      </c>
      <c r="M233" s="184">
        <v>9.4</v>
      </c>
      <c r="N233" s="119">
        <v>-0.36340460000000002</v>
      </c>
      <c r="O233" s="119">
        <v>-0.35208889999999998</v>
      </c>
      <c r="P233" s="183">
        <v>1.5652881695520149E-2</v>
      </c>
    </row>
    <row r="234" spans="1:16" x14ac:dyDescent="0.15">
      <c r="A234" s="125">
        <v>41957</v>
      </c>
      <c r="B234" s="184">
        <v>368.4</v>
      </c>
      <c r="C234" s="186">
        <v>17.399999999999999</v>
      </c>
      <c r="D234" s="123">
        <v>4.9572600000000001E-2</v>
      </c>
      <c r="E234" s="184">
        <v>354.4</v>
      </c>
      <c r="F234" s="184">
        <v>353.3</v>
      </c>
      <c r="G234" s="184">
        <v>373.1</v>
      </c>
      <c r="H234" s="184">
        <v>368.3</v>
      </c>
      <c r="I234" s="122">
        <v>11937171</v>
      </c>
      <c r="J234" s="185">
        <v>67396691.107350007</v>
      </c>
      <c r="K234" s="121" t="s">
        <v>76</v>
      </c>
      <c r="L234" s="184">
        <v>14</v>
      </c>
      <c r="M234" s="184">
        <v>19.8</v>
      </c>
      <c r="N234" s="119">
        <v>-2.7489900000000001E-2</v>
      </c>
      <c r="O234" s="119">
        <v>-1.7332299999999998E-2</v>
      </c>
      <c r="P234" s="183">
        <v>1.5667105345616349E-2</v>
      </c>
    </row>
    <row r="235" spans="1:16" x14ac:dyDescent="0.15">
      <c r="A235" s="125">
        <v>41950</v>
      </c>
      <c r="B235" s="184">
        <v>351</v>
      </c>
      <c r="C235" s="186">
        <v>-1.5</v>
      </c>
      <c r="D235" s="123">
        <v>-4.2553000000000001E-3</v>
      </c>
      <c r="E235" s="184">
        <v>354.4</v>
      </c>
      <c r="F235" s="184">
        <v>345.5</v>
      </c>
      <c r="G235" s="184">
        <v>357.2</v>
      </c>
      <c r="H235" s="184">
        <v>350.9</v>
      </c>
      <c r="I235" s="122">
        <v>12274599</v>
      </c>
      <c r="J235" s="185">
        <v>68585433.595730007</v>
      </c>
      <c r="K235" s="121" t="s">
        <v>76</v>
      </c>
      <c r="L235" s="184">
        <v>-3.4</v>
      </c>
      <c r="M235" s="184">
        <v>11.7</v>
      </c>
      <c r="N235" s="119">
        <v>0.58407549999999997</v>
      </c>
      <c r="O235" s="119">
        <v>0.56788430000000001</v>
      </c>
      <c r="P235" s="183">
        <v>1.5871000507872018E-2</v>
      </c>
    </row>
    <row r="236" spans="1:16" x14ac:dyDescent="0.15">
      <c r="A236" s="125">
        <v>41943</v>
      </c>
      <c r="B236" s="184">
        <v>352.5</v>
      </c>
      <c r="C236" s="186">
        <v>-5.9</v>
      </c>
      <c r="D236" s="123">
        <v>-1.64621E-2</v>
      </c>
      <c r="E236" s="184">
        <v>359</v>
      </c>
      <c r="F236" s="184">
        <v>345</v>
      </c>
      <c r="G236" s="184">
        <v>361.6</v>
      </c>
      <c r="H236" s="184">
        <v>352.45</v>
      </c>
      <c r="I236" s="122">
        <v>7748746</v>
      </c>
      <c r="J236" s="185">
        <v>43743937.939860001</v>
      </c>
      <c r="K236" s="121" t="s">
        <v>76</v>
      </c>
      <c r="L236" s="184">
        <v>-6.5</v>
      </c>
      <c r="M236" s="184">
        <v>16.600000000000001</v>
      </c>
      <c r="N236" s="119">
        <v>0.65984860000000001</v>
      </c>
      <c r="O236" s="119">
        <v>0.66386339999999999</v>
      </c>
      <c r="P236" s="183">
        <v>1.599488163787588E-2</v>
      </c>
    </row>
    <row r="237" spans="1:16" x14ac:dyDescent="0.15">
      <c r="A237" s="125">
        <v>41936</v>
      </c>
      <c r="B237" s="184">
        <v>358.4</v>
      </c>
      <c r="C237" s="186">
        <v>21.4</v>
      </c>
      <c r="D237" s="123">
        <v>6.3501500000000002E-2</v>
      </c>
      <c r="E237" s="184">
        <v>335.9</v>
      </c>
      <c r="F237" s="184">
        <v>335.1</v>
      </c>
      <c r="G237" s="184">
        <v>359.9</v>
      </c>
      <c r="H237" s="184">
        <v>358.45</v>
      </c>
      <c r="I237" s="122">
        <v>4668345</v>
      </c>
      <c r="J237" s="185">
        <v>26290582.065060001</v>
      </c>
      <c r="K237" s="121" t="s">
        <v>76</v>
      </c>
      <c r="L237" s="184">
        <v>22.5</v>
      </c>
      <c r="M237" s="184">
        <v>24.8</v>
      </c>
      <c r="N237" s="119">
        <v>-0.14780960000000001</v>
      </c>
      <c r="O237" s="119">
        <v>-0.11988</v>
      </c>
      <c r="P237" s="183">
        <v>1.6088033720518681E-2</v>
      </c>
    </row>
    <row r="238" spans="1:16" x14ac:dyDescent="0.15">
      <c r="A238" s="125">
        <v>41929</v>
      </c>
      <c r="B238" s="184">
        <v>337</v>
      </c>
      <c r="C238" s="186">
        <v>-4</v>
      </c>
      <c r="D238" s="123">
        <v>-1.17302E-2</v>
      </c>
      <c r="E238" s="184">
        <v>339</v>
      </c>
      <c r="F238" s="184">
        <v>330.34039999999999</v>
      </c>
      <c r="G238" s="184">
        <v>344.6</v>
      </c>
      <c r="H238" s="184">
        <v>336.95</v>
      </c>
      <c r="I238" s="122">
        <v>5478054</v>
      </c>
      <c r="J238" s="185">
        <v>29871586.502099998</v>
      </c>
      <c r="K238" s="121" t="s">
        <v>76</v>
      </c>
      <c r="L238" s="184">
        <v>-2</v>
      </c>
      <c r="M238" s="184">
        <v>14.259600000000001</v>
      </c>
      <c r="N238" s="119">
        <v>0.59782469999999999</v>
      </c>
      <c r="O238" s="119">
        <v>0.59265020000000002</v>
      </c>
      <c r="P238" s="183">
        <v>1.609191703007579E-2</v>
      </c>
    </row>
    <row r="239" spans="1:16" x14ac:dyDescent="0.15">
      <c r="A239" s="125">
        <v>41922</v>
      </c>
      <c r="B239" s="184">
        <v>341</v>
      </c>
      <c r="C239" s="186">
        <v>-2.2000000000000002</v>
      </c>
      <c r="D239" s="123">
        <v>-6.4102999999999999E-3</v>
      </c>
      <c r="E239" s="184">
        <v>345.7</v>
      </c>
      <c r="F239" s="184">
        <v>329.00400000000002</v>
      </c>
      <c r="G239" s="184">
        <v>351.1</v>
      </c>
      <c r="H239" s="184">
        <v>341.05</v>
      </c>
      <c r="I239" s="122">
        <v>3428445</v>
      </c>
      <c r="J239" s="185">
        <v>18755899.562759999</v>
      </c>
      <c r="K239" s="121" t="s">
        <v>76</v>
      </c>
      <c r="L239" s="184">
        <v>-4.7</v>
      </c>
      <c r="M239" s="184">
        <v>22.096</v>
      </c>
      <c r="N239" s="119">
        <v>7.0659E-2</v>
      </c>
      <c r="O239" s="119">
        <v>5.1812200000000003E-2</v>
      </c>
      <c r="P239" s="183">
        <v>1.6075102880658439E-2</v>
      </c>
    </row>
    <row r="240" spans="1:16" x14ac:dyDescent="0.15">
      <c r="A240" s="125">
        <v>41915</v>
      </c>
      <c r="B240" s="184">
        <v>343.2</v>
      </c>
      <c r="C240" s="186">
        <v>-6.8</v>
      </c>
      <c r="D240" s="123">
        <v>-1.9428600000000001E-2</v>
      </c>
      <c r="E240" s="184">
        <v>351.3</v>
      </c>
      <c r="F240" s="184">
        <v>340.3</v>
      </c>
      <c r="G240" s="184">
        <v>355</v>
      </c>
      <c r="H240" s="184">
        <v>343.15</v>
      </c>
      <c r="I240" s="122">
        <v>3202182</v>
      </c>
      <c r="J240" s="185">
        <v>17831984.548840001</v>
      </c>
      <c r="K240" s="121" t="s">
        <v>76</v>
      </c>
      <c r="L240" s="184">
        <v>-8.1</v>
      </c>
      <c r="M240" s="184">
        <v>14.7</v>
      </c>
      <c r="N240" s="119">
        <v>-0.45379609999999998</v>
      </c>
      <c r="O240" s="119">
        <v>-0.46547110000000003</v>
      </c>
      <c r="P240" s="183">
        <v>1.596194671902185E-2</v>
      </c>
    </row>
    <row r="241" spans="1:16" x14ac:dyDescent="0.15">
      <c r="A241" s="125">
        <v>41908</v>
      </c>
      <c r="B241" s="184">
        <v>350</v>
      </c>
      <c r="C241" s="186">
        <v>-3.6</v>
      </c>
      <c r="D241" s="123">
        <v>-1.0181000000000001E-2</v>
      </c>
      <c r="E241" s="184">
        <v>350.5</v>
      </c>
      <c r="F241" s="184">
        <v>345.2</v>
      </c>
      <c r="G241" s="184">
        <v>354.3</v>
      </c>
      <c r="H241" s="184">
        <v>350.05</v>
      </c>
      <c r="I241" s="122">
        <v>5862613</v>
      </c>
      <c r="J241" s="185">
        <v>33360186.49382</v>
      </c>
      <c r="K241" s="121" t="s">
        <v>76</v>
      </c>
      <c r="L241" s="184">
        <v>-0.5</v>
      </c>
      <c r="M241" s="184">
        <v>9.1</v>
      </c>
      <c r="N241" s="119">
        <v>0.2486466</v>
      </c>
      <c r="O241" s="119">
        <v>0.2541909</v>
      </c>
      <c r="P241" s="183">
        <v>1.6245106161768771E-2</v>
      </c>
    </row>
    <row r="242" spans="1:16" x14ac:dyDescent="0.15">
      <c r="A242" s="125">
        <v>41901</v>
      </c>
      <c r="B242" s="184">
        <v>353.6</v>
      </c>
      <c r="C242" s="186">
        <v>0.6</v>
      </c>
      <c r="D242" s="123">
        <v>1.6997E-3</v>
      </c>
      <c r="E242" s="184">
        <v>349.4</v>
      </c>
      <c r="F242" s="184">
        <v>339</v>
      </c>
      <c r="G242" s="184">
        <v>357</v>
      </c>
      <c r="H242" s="184">
        <v>353.55</v>
      </c>
      <c r="I242" s="122">
        <v>4695174</v>
      </c>
      <c r="J242" s="185">
        <v>26598970.717569999</v>
      </c>
      <c r="K242" s="121" t="s">
        <v>76</v>
      </c>
      <c r="L242" s="184">
        <v>4.2</v>
      </c>
      <c r="M242" s="184">
        <v>18</v>
      </c>
      <c r="N242" s="119">
        <v>1.7645633000000001</v>
      </c>
      <c r="O242" s="119">
        <v>1.7875253</v>
      </c>
      <c r="P242" s="183">
        <v>1.6286114458812419E-2</v>
      </c>
    </row>
    <row r="243" spans="1:16" x14ac:dyDescent="0.15">
      <c r="A243" s="125">
        <v>41894</v>
      </c>
      <c r="B243" s="184">
        <v>353</v>
      </c>
      <c r="C243" s="186">
        <v>-2</v>
      </c>
      <c r="D243" s="123">
        <v>-5.6337999999999996E-3</v>
      </c>
      <c r="E243" s="184">
        <v>353.92</v>
      </c>
      <c r="F243" s="184">
        <v>340.1</v>
      </c>
      <c r="G243" s="184">
        <v>353.92</v>
      </c>
      <c r="H243" s="184">
        <v>352.7</v>
      </c>
      <c r="I243" s="122">
        <v>1698342</v>
      </c>
      <c r="J243" s="185">
        <v>9542145.1576199997</v>
      </c>
      <c r="K243" s="121" t="s">
        <v>76</v>
      </c>
      <c r="L243" s="184">
        <v>-0.92</v>
      </c>
      <c r="M243" s="184">
        <v>13.82</v>
      </c>
      <c r="N243" s="119">
        <v>-0.49350579999999999</v>
      </c>
      <c r="O243" s="119">
        <v>-0.50317789999999996</v>
      </c>
      <c r="P243" s="183">
        <v>1.6265981326653439E-2</v>
      </c>
    </row>
    <row r="244" spans="1:16" x14ac:dyDescent="0.15">
      <c r="A244" s="125">
        <v>41887</v>
      </c>
      <c r="B244" s="184">
        <v>355</v>
      </c>
      <c r="C244" s="186">
        <v>11</v>
      </c>
      <c r="D244" s="123">
        <v>3.1976699999999997E-2</v>
      </c>
      <c r="E244" s="184">
        <v>346.3</v>
      </c>
      <c r="F244" s="184">
        <v>342.04399999999998</v>
      </c>
      <c r="G244" s="184">
        <v>355.2</v>
      </c>
      <c r="H244" s="184">
        <v>354.85</v>
      </c>
      <c r="I244" s="122">
        <v>3353132</v>
      </c>
      <c r="J244" s="185">
        <v>19206363.458269998</v>
      </c>
      <c r="K244" s="121" t="s">
        <v>76</v>
      </c>
      <c r="L244" s="184">
        <v>8.6999999999999993</v>
      </c>
      <c r="M244" s="184">
        <v>13.156000000000001</v>
      </c>
      <c r="N244" s="119">
        <v>-0.386131</v>
      </c>
      <c r="O244" s="119">
        <v>-0.37816240000000001</v>
      </c>
      <c r="P244" s="183">
        <v>1.632493143528797E-2</v>
      </c>
    </row>
    <row r="245" spans="1:16" x14ac:dyDescent="0.15">
      <c r="A245" s="125">
        <v>41880</v>
      </c>
      <c r="B245" s="184">
        <v>344</v>
      </c>
      <c r="C245" s="186">
        <v>6.8</v>
      </c>
      <c r="D245" s="123">
        <v>2.0166099999999999E-2</v>
      </c>
      <c r="E245" s="184">
        <v>337.5</v>
      </c>
      <c r="F245" s="184">
        <v>334.32499999999999</v>
      </c>
      <c r="G245" s="184">
        <v>351.1</v>
      </c>
      <c r="H245" s="184">
        <v>344.15</v>
      </c>
      <c r="I245" s="122">
        <v>5462292</v>
      </c>
      <c r="J245" s="185">
        <v>30886460.200490002</v>
      </c>
      <c r="K245" s="121" t="s">
        <v>76</v>
      </c>
      <c r="L245" s="184">
        <v>6.5</v>
      </c>
      <c r="M245" s="184">
        <v>16.774999999999999</v>
      </c>
      <c r="N245" s="119">
        <v>1.7204870999999999</v>
      </c>
      <c r="O245" s="119">
        <v>1.7909185000000001</v>
      </c>
      <c r="P245" s="183">
        <v>1.6596959437031138E-2</v>
      </c>
    </row>
    <row r="246" spans="1:16" x14ac:dyDescent="0.15">
      <c r="A246" s="125">
        <v>41873</v>
      </c>
      <c r="B246" s="184">
        <v>337.2</v>
      </c>
      <c r="C246" s="186">
        <v>7.2</v>
      </c>
      <c r="D246" s="123">
        <v>2.1818199999999999E-2</v>
      </c>
      <c r="E246" s="184">
        <v>334.3</v>
      </c>
      <c r="F246" s="184">
        <v>327.7</v>
      </c>
      <c r="G246" s="184">
        <v>338.17200000000003</v>
      </c>
      <c r="H246" s="184">
        <v>337.15</v>
      </c>
      <c r="I246" s="122">
        <v>2007836</v>
      </c>
      <c r="J246" s="185">
        <v>11066772.707690001</v>
      </c>
      <c r="K246" s="121" t="s">
        <v>76</v>
      </c>
      <c r="L246" s="184">
        <v>2.9</v>
      </c>
      <c r="M246" s="184">
        <v>10.472</v>
      </c>
      <c r="N246" s="119">
        <v>-0.17979049999999999</v>
      </c>
      <c r="O246" s="119">
        <v>-0.19941139999999999</v>
      </c>
      <c r="P246" s="183">
        <v>1.6568910097093818E-2</v>
      </c>
    </row>
    <row r="247" spans="1:16" x14ac:dyDescent="0.15">
      <c r="A247" s="125">
        <v>41866</v>
      </c>
      <c r="B247" s="184">
        <v>330</v>
      </c>
      <c r="C247" s="186">
        <v>-12.1</v>
      </c>
      <c r="D247" s="123">
        <v>-3.53698E-2</v>
      </c>
      <c r="E247" s="184">
        <v>343</v>
      </c>
      <c r="F247" s="184">
        <v>330</v>
      </c>
      <c r="G247" s="184">
        <v>348.375</v>
      </c>
      <c r="H247" s="184">
        <v>330</v>
      </c>
      <c r="I247" s="122">
        <v>2447955</v>
      </c>
      <c r="J247" s="185">
        <v>13823294.7147</v>
      </c>
      <c r="K247" s="121" t="s">
        <v>76</v>
      </c>
      <c r="L247" s="184">
        <v>-13</v>
      </c>
      <c r="M247" s="184">
        <v>18.375</v>
      </c>
      <c r="N247" s="119">
        <v>0.51124190000000003</v>
      </c>
      <c r="O247" s="119">
        <v>0.4767691</v>
      </c>
      <c r="P247" s="183">
        <v>1.66939334245935E-2</v>
      </c>
    </row>
    <row r="248" spans="1:16" x14ac:dyDescent="0.15">
      <c r="A248" s="125">
        <v>41859</v>
      </c>
      <c r="B248" s="184">
        <v>342.1</v>
      </c>
      <c r="C248" s="186">
        <v>-9.3000000000000007</v>
      </c>
      <c r="D248" s="123">
        <v>-2.6465599999999999E-2</v>
      </c>
      <c r="E248" s="184">
        <v>354.1</v>
      </c>
      <c r="F248" s="184">
        <v>339.9</v>
      </c>
      <c r="G248" s="184">
        <v>354.5</v>
      </c>
      <c r="H248" s="184">
        <v>342.4</v>
      </c>
      <c r="I248" s="122">
        <v>1619830</v>
      </c>
      <c r="J248" s="185">
        <v>9360498.4653600007</v>
      </c>
      <c r="K248" s="121" t="s">
        <v>76</v>
      </c>
      <c r="L248" s="184">
        <v>-12</v>
      </c>
      <c r="M248" s="184">
        <v>14.6</v>
      </c>
      <c r="N248" s="119">
        <v>-0.32955889999999999</v>
      </c>
      <c r="O248" s="119">
        <v>-0.34272079999999999</v>
      </c>
      <c r="P248" s="183">
        <v>1.677205105412341E-2</v>
      </c>
    </row>
    <row r="249" spans="1:16" x14ac:dyDescent="0.15">
      <c r="A249" s="125">
        <v>41852</v>
      </c>
      <c r="B249" s="184">
        <v>351.4</v>
      </c>
      <c r="C249" s="186">
        <v>3.9</v>
      </c>
      <c r="D249" s="123">
        <v>1.1223E-2</v>
      </c>
      <c r="E249" s="184">
        <v>347.1</v>
      </c>
      <c r="F249" s="184">
        <v>341.5</v>
      </c>
      <c r="G249" s="184">
        <v>364</v>
      </c>
      <c r="H249" s="184">
        <v>351.65</v>
      </c>
      <c r="I249" s="122">
        <v>2416066</v>
      </c>
      <c r="J249" s="185">
        <v>14241283.03029</v>
      </c>
      <c r="K249" s="121" t="s">
        <v>76</v>
      </c>
      <c r="L249" s="184">
        <v>4.3</v>
      </c>
      <c r="M249" s="184">
        <v>22.5</v>
      </c>
      <c r="N249" s="119">
        <v>0.68078830000000001</v>
      </c>
      <c r="O249" s="119">
        <v>0.6646048</v>
      </c>
      <c r="P249" s="183">
        <v>1.6820009082804909E-2</v>
      </c>
    </row>
    <row r="250" spans="1:16" x14ac:dyDescent="0.15">
      <c r="A250" s="125">
        <v>41845</v>
      </c>
      <c r="B250" s="184">
        <v>347.5</v>
      </c>
      <c r="C250" s="186">
        <v>-3.7</v>
      </c>
      <c r="D250" s="123">
        <v>-1.0535299999999999E-2</v>
      </c>
      <c r="E250" s="184">
        <v>349.2</v>
      </c>
      <c r="F250" s="184">
        <v>344.73500000000001</v>
      </c>
      <c r="G250" s="184">
        <v>355</v>
      </c>
      <c r="H250" s="184">
        <v>348.1</v>
      </c>
      <c r="I250" s="122">
        <v>1437460</v>
      </c>
      <c r="J250" s="185">
        <v>8555353.7787900008</v>
      </c>
      <c r="K250" s="121" t="s">
        <v>76</v>
      </c>
      <c r="L250" s="184">
        <v>-1.7</v>
      </c>
      <c r="M250" s="184">
        <v>10.265000000000001</v>
      </c>
      <c r="N250" s="119">
        <v>-0.18361340000000001</v>
      </c>
      <c r="O250" s="119">
        <v>-0.17954429999999999</v>
      </c>
      <c r="P250" s="183">
        <v>1.6971877598818762E-2</v>
      </c>
    </row>
    <row r="251" spans="1:16" x14ac:dyDescent="0.15">
      <c r="A251" s="125">
        <v>41838</v>
      </c>
      <c r="B251" s="184">
        <v>351.2</v>
      </c>
      <c r="C251" s="186">
        <v>4.5</v>
      </c>
      <c r="D251" s="123">
        <v>1.29795E-2</v>
      </c>
      <c r="E251" s="184">
        <v>348</v>
      </c>
      <c r="F251" s="184">
        <v>339.2</v>
      </c>
      <c r="G251" s="184">
        <v>354.5</v>
      </c>
      <c r="H251" s="184">
        <v>350.85</v>
      </c>
      <c r="I251" s="122">
        <v>1760759</v>
      </c>
      <c r="J251" s="185">
        <v>10427563.346829999</v>
      </c>
      <c r="K251" s="121" t="s">
        <v>76</v>
      </c>
      <c r="L251" s="184">
        <v>3.2</v>
      </c>
      <c r="M251" s="184">
        <v>15.3</v>
      </c>
      <c r="N251" s="119">
        <v>-0.84758230000000001</v>
      </c>
      <c r="O251" s="119">
        <v>-0.85498430000000003</v>
      </c>
      <c r="P251" s="183">
        <v>1.7086131187315261E-2</v>
      </c>
    </row>
    <row r="252" spans="1:16" x14ac:dyDescent="0.15">
      <c r="A252" s="125">
        <v>41831</v>
      </c>
      <c r="B252" s="184">
        <v>346.7</v>
      </c>
      <c r="C252" s="186">
        <v>-27.3</v>
      </c>
      <c r="D252" s="123">
        <v>-7.2994699999999996E-2</v>
      </c>
      <c r="E252" s="184">
        <v>375.4</v>
      </c>
      <c r="F252" s="184">
        <v>345.3</v>
      </c>
      <c r="G252" s="184">
        <v>375.4</v>
      </c>
      <c r="H252" s="184">
        <v>346.8</v>
      </c>
      <c r="I252" s="122">
        <v>11552193</v>
      </c>
      <c r="J252" s="185">
        <v>71906444.764060006</v>
      </c>
      <c r="K252" s="121" t="s">
        <v>76</v>
      </c>
      <c r="L252" s="184">
        <v>-28.7</v>
      </c>
      <c r="M252" s="184">
        <v>30.1</v>
      </c>
      <c r="N252" s="119">
        <v>1.1404571999999999</v>
      </c>
      <c r="O252" s="119">
        <v>1.1264593000000001</v>
      </c>
      <c r="P252" s="183">
        <v>1.712211492363537E-2</v>
      </c>
    </row>
    <row r="253" spans="1:16" x14ac:dyDescent="0.15">
      <c r="A253" s="125">
        <v>41824</v>
      </c>
      <c r="B253" s="184">
        <v>374</v>
      </c>
      <c r="C253" s="186">
        <v>20.5</v>
      </c>
      <c r="D253" s="123">
        <v>5.7991500000000001E-2</v>
      </c>
      <c r="E253" s="184">
        <v>356</v>
      </c>
      <c r="F253" s="184">
        <v>351</v>
      </c>
      <c r="G253" s="184">
        <v>374</v>
      </c>
      <c r="H253" s="184">
        <v>373.45</v>
      </c>
      <c r="I253" s="122">
        <v>5397068</v>
      </c>
      <c r="J253" s="185">
        <v>33815105.864589997</v>
      </c>
      <c r="K253" s="121" t="s">
        <v>76</v>
      </c>
      <c r="L253" s="184">
        <v>18</v>
      </c>
      <c r="M253" s="184">
        <v>23</v>
      </c>
      <c r="N253" s="119">
        <v>0.82860279999999997</v>
      </c>
      <c r="O253" s="119">
        <v>0.94183819999999996</v>
      </c>
      <c r="P253" s="183">
        <v>1.7157956144264099E-2</v>
      </c>
    </row>
    <row r="254" spans="1:16" x14ac:dyDescent="0.15">
      <c r="A254" s="125">
        <v>41817</v>
      </c>
      <c r="B254" s="184">
        <v>353.5</v>
      </c>
      <c r="C254" s="186">
        <v>3.5</v>
      </c>
      <c r="D254" s="123">
        <v>0.01</v>
      </c>
      <c r="E254" s="184">
        <v>351</v>
      </c>
      <c r="F254" s="184">
        <v>339.5</v>
      </c>
      <c r="G254" s="184">
        <v>357.7</v>
      </c>
      <c r="H254" s="184">
        <v>353.4</v>
      </c>
      <c r="I254" s="122">
        <v>2951471</v>
      </c>
      <c r="J254" s="185">
        <v>17413966.95623</v>
      </c>
      <c r="K254" s="121" t="s">
        <v>76</v>
      </c>
      <c r="L254" s="184">
        <v>2.5</v>
      </c>
      <c r="M254" s="184">
        <v>18.2</v>
      </c>
      <c r="N254" s="119">
        <v>-0.59858809999999996</v>
      </c>
      <c r="O254" s="119">
        <v>-0.60497540000000005</v>
      </c>
      <c r="P254" s="183">
        <v>1.7032873445750302E-2</v>
      </c>
    </row>
    <row r="255" spans="1:16" x14ac:dyDescent="0.15">
      <c r="A255" s="125">
        <v>41810</v>
      </c>
      <c r="B255" s="184">
        <v>350</v>
      </c>
      <c r="C255" s="186">
        <v>-9</v>
      </c>
      <c r="D255" s="123">
        <v>-2.5069600000000001E-2</v>
      </c>
      <c r="E255" s="184">
        <v>358.5</v>
      </c>
      <c r="F255" s="184">
        <v>349.92997200000002</v>
      </c>
      <c r="G255" s="184">
        <v>363.1</v>
      </c>
      <c r="H255" s="184">
        <v>349.95</v>
      </c>
      <c r="I255" s="122">
        <v>7352724</v>
      </c>
      <c r="J255" s="185">
        <v>44083246.865910001</v>
      </c>
      <c r="K255" s="121" t="s">
        <v>76</v>
      </c>
      <c r="L255" s="184">
        <v>-8.5</v>
      </c>
      <c r="M255" s="184">
        <v>13.170030000000001</v>
      </c>
      <c r="N255" s="119">
        <v>0.134022</v>
      </c>
      <c r="O255" s="119">
        <v>0.1088138</v>
      </c>
      <c r="P255" s="183">
        <v>1.7009984861113471E-2</v>
      </c>
    </row>
    <row r="256" spans="1:16" x14ac:dyDescent="0.15">
      <c r="A256" s="125">
        <v>41803</v>
      </c>
      <c r="B256" s="184">
        <v>359</v>
      </c>
      <c r="C256" s="186">
        <v>-10.1</v>
      </c>
      <c r="D256" s="123">
        <v>-2.73639E-2</v>
      </c>
      <c r="E256" s="184">
        <v>369.9</v>
      </c>
      <c r="F256" s="184">
        <v>351</v>
      </c>
      <c r="G256" s="184">
        <v>372.6</v>
      </c>
      <c r="H256" s="184">
        <v>358.5</v>
      </c>
      <c r="I256" s="122">
        <v>6483758</v>
      </c>
      <c r="J256" s="185">
        <v>39757124.440219998</v>
      </c>
      <c r="K256" s="121" t="s">
        <v>76</v>
      </c>
      <c r="L256" s="184">
        <v>-10.9</v>
      </c>
      <c r="M256" s="184">
        <v>21.6</v>
      </c>
      <c r="N256" s="119">
        <v>3.2066268</v>
      </c>
      <c r="O256" s="119">
        <v>3.1834807999999999</v>
      </c>
      <c r="P256" s="183">
        <v>1.6962952910842721E-2</v>
      </c>
    </row>
    <row r="257" spans="1:16" x14ac:dyDescent="0.15">
      <c r="A257" s="125">
        <v>41796</v>
      </c>
      <c r="B257" s="184">
        <v>369.1</v>
      </c>
      <c r="C257" s="186">
        <v>4.7</v>
      </c>
      <c r="D257" s="123">
        <v>1.28979E-2</v>
      </c>
      <c r="E257" s="184">
        <v>364.279</v>
      </c>
      <c r="F257" s="184">
        <v>358.23399999999998</v>
      </c>
      <c r="G257" s="184">
        <v>371.3</v>
      </c>
      <c r="H257" s="184">
        <v>368.95</v>
      </c>
      <c r="I257" s="122">
        <v>1541320</v>
      </c>
      <c r="J257" s="185">
        <v>9503359.9892500006</v>
      </c>
      <c r="K257" s="121" t="s">
        <v>76</v>
      </c>
      <c r="L257" s="184">
        <v>4.8209999999999997</v>
      </c>
      <c r="M257" s="184">
        <v>13.066000000000001</v>
      </c>
      <c r="N257" s="119">
        <v>9.5407099999999995E-2</v>
      </c>
      <c r="O257" s="119">
        <v>0.1137505</v>
      </c>
      <c r="P257" s="183">
        <v>1.6799946240172031E-2</v>
      </c>
    </row>
    <row r="258" spans="1:16" x14ac:dyDescent="0.15">
      <c r="A258" s="125">
        <v>41789</v>
      </c>
      <c r="B258" s="184">
        <v>364.4</v>
      </c>
      <c r="C258" s="186">
        <v>12.4</v>
      </c>
      <c r="D258" s="123">
        <v>3.5227300000000003E-2</v>
      </c>
      <c r="E258" s="184">
        <v>360</v>
      </c>
      <c r="F258" s="184">
        <v>355</v>
      </c>
      <c r="G258" s="184">
        <v>366.1</v>
      </c>
      <c r="H258" s="184">
        <v>364.3</v>
      </c>
      <c r="I258" s="122">
        <v>1407075</v>
      </c>
      <c r="J258" s="185">
        <v>8532754.8952300008</v>
      </c>
      <c r="K258" s="121" t="s">
        <v>76</v>
      </c>
      <c r="L258" s="184">
        <v>4.4000000000000004</v>
      </c>
      <c r="M258" s="184">
        <v>11.1</v>
      </c>
      <c r="N258" s="119">
        <v>-0.3636974</v>
      </c>
      <c r="O258" s="119">
        <v>-0.3281637</v>
      </c>
      <c r="P258" s="183">
        <v>1.675013818864006E-2</v>
      </c>
    </row>
    <row r="259" spans="1:16" x14ac:dyDescent="0.15">
      <c r="A259" s="125">
        <v>41782</v>
      </c>
      <c r="B259" s="184">
        <v>352</v>
      </c>
      <c r="C259" s="186">
        <v>12.7</v>
      </c>
      <c r="D259" s="123">
        <v>3.7429999999999998E-2</v>
      </c>
      <c r="E259" s="184">
        <v>337.2</v>
      </c>
      <c r="F259" s="184">
        <v>328.59</v>
      </c>
      <c r="G259" s="184">
        <v>353.71</v>
      </c>
      <c r="H259" s="184">
        <v>351.75</v>
      </c>
      <c r="I259" s="122">
        <v>2211330</v>
      </c>
      <c r="J259" s="185">
        <v>12700646.26881</v>
      </c>
      <c r="K259" s="121" t="s">
        <v>76</v>
      </c>
      <c r="L259" s="184">
        <v>14.8</v>
      </c>
      <c r="M259" s="184">
        <v>25.12</v>
      </c>
      <c r="N259" s="119">
        <v>-0.1074846</v>
      </c>
      <c r="O259" s="119">
        <v>-0.13173170000000001</v>
      </c>
      <c r="P259" s="183">
        <v>1.6829916860210709E-2</v>
      </c>
    </row>
    <row r="260" spans="1:16" x14ac:dyDescent="0.15">
      <c r="A260" s="125">
        <v>41775</v>
      </c>
      <c r="B260" s="184">
        <v>339.3</v>
      </c>
      <c r="C260" s="186">
        <v>-15.8</v>
      </c>
      <c r="D260" s="123">
        <v>-4.4494499999999999E-2</v>
      </c>
      <c r="E260" s="184">
        <v>356.5</v>
      </c>
      <c r="F260" s="184">
        <v>338</v>
      </c>
      <c r="G260" s="184">
        <v>358</v>
      </c>
      <c r="H260" s="184">
        <v>339.35</v>
      </c>
      <c r="I260" s="122">
        <v>2477638</v>
      </c>
      <c r="J260" s="185">
        <v>14627559.77</v>
      </c>
      <c r="K260" s="121" t="s">
        <v>76</v>
      </c>
      <c r="L260" s="184">
        <v>-17.2</v>
      </c>
      <c r="M260" s="184">
        <v>20</v>
      </c>
      <c r="N260" s="119">
        <v>0.97360340000000001</v>
      </c>
      <c r="O260" s="119">
        <v>0.97173379999999998</v>
      </c>
      <c r="P260" s="183">
        <v>1.6812939238037599E-2</v>
      </c>
    </row>
    <row r="261" spans="1:16" x14ac:dyDescent="0.15">
      <c r="A261" s="125">
        <v>41768</v>
      </c>
      <c r="B261" s="184">
        <v>355.1</v>
      </c>
      <c r="C261" s="186">
        <v>2.7</v>
      </c>
      <c r="D261" s="123">
        <v>7.6616999999999996E-3</v>
      </c>
      <c r="E261" s="184">
        <v>354</v>
      </c>
      <c r="F261" s="184">
        <v>344.27199999999999</v>
      </c>
      <c r="G261" s="184">
        <v>356.2</v>
      </c>
      <c r="H261" s="184">
        <v>354.3</v>
      </c>
      <c r="I261" s="122">
        <v>1255388</v>
      </c>
      <c r="J261" s="185">
        <v>7418628.1612799997</v>
      </c>
      <c r="K261" s="121" t="s">
        <v>76</v>
      </c>
      <c r="L261" s="184">
        <v>1.1000000000000001</v>
      </c>
      <c r="M261" s="184">
        <v>11.928000000000001</v>
      </c>
      <c r="N261" s="119">
        <v>-0.23972740000000001</v>
      </c>
      <c r="O261" s="119">
        <v>-0.25392579999999998</v>
      </c>
      <c r="P261" s="183">
        <v>1.6848915772270059E-2</v>
      </c>
    </row>
    <row r="262" spans="1:16" x14ac:dyDescent="0.15">
      <c r="A262" s="125">
        <v>41761</v>
      </c>
      <c r="B262" s="184">
        <v>352.4</v>
      </c>
      <c r="C262" s="186">
        <v>-8.1</v>
      </c>
      <c r="D262" s="123">
        <v>-2.2468800000000001E-2</v>
      </c>
      <c r="E262" s="184">
        <v>361.6</v>
      </c>
      <c r="F262" s="184">
        <v>350.4</v>
      </c>
      <c r="G262" s="184">
        <v>363.22800000000001</v>
      </c>
      <c r="H262" s="184">
        <v>352.1</v>
      </c>
      <c r="I262" s="122">
        <v>1651234</v>
      </c>
      <c r="J262" s="185">
        <v>9943552.4673699997</v>
      </c>
      <c r="K262" s="121" t="s">
        <v>76</v>
      </c>
      <c r="L262" s="184">
        <v>-9.1999999999999993</v>
      </c>
      <c r="M262" s="184">
        <v>12.827999999999999</v>
      </c>
      <c r="N262" s="119">
        <v>-0.1157521</v>
      </c>
      <c r="O262" s="119">
        <v>-0.1275191</v>
      </c>
      <c r="P262" s="183">
        <v>1.686511282760482E-2</v>
      </c>
    </row>
    <row r="263" spans="1:16" x14ac:dyDescent="0.15">
      <c r="A263" s="125">
        <v>41754</v>
      </c>
      <c r="B263" s="184">
        <v>360.5</v>
      </c>
      <c r="C263" s="186">
        <v>4.2</v>
      </c>
      <c r="D263" s="123">
        <v>1.1787799999999999E-2</v>
      </c>
      <c r="E263" s="184">
        <v>358.9</v>
      </c>
      <c r="F263" s="184">
        <v>352.2</v>
      </c>
      <c r="G263" s="184">
        <v>369.7</v>
      </c>
      <c r="H263" s="184">
        <v>360.3</v>
      </c>
      <c r="I263" s="122">
        <v>1867388</v>
      </c>
      <c r="J263" s="185">
        <v>11396871.271819999</v>
      </c>
      <c r="K263" s="121" t="s">
        <v>76</v>
      </c>
      <c r="L263" s="184">
        <v>1.6</v>
      </c>
      <c r="M263" s="184">
        <v>17.5</v>
      </c>
      <c r="N263" s="119">
        <v>0.24763689999999999</v>
      </c>
      <c r="O263" s="119">
        <v>0.28918749999999999</v>
      </c>
      <c r="P263" s="183">
        <v>1.6803051434140438E-2</v>
      </c>
    </row>
    <row r="264" spans="1:16" x14ac:dyDescent="0.15">
      <c r="A264" s="125">
        <v>41747</v>
      </c>
      <c r="B264" s="184">
        <v>356.3</v>
      </c>
      <c r="C264" s="186">
        <v>-3</v>
      </c>
      <c r="D264" s="123">
        <v>-8.3496000000000004E-3</v>
      </c>
      <c r="E264" s="184">
        <v>363.02850000000001</v>
      </c>
      <c r="F264" s="184">
        <v>345.1</v>
      </c>
      <c r="G264" s="184">
        <v>363.02850000000001</v>
      </c>
      <c r="H264" s="184">
        <v>356.45</v>
      </c>
      <c r="I264" s="122">
        <v>1496740</v>
      </c>
      <c r="J264" s="185">
        <v>8840352.2333899997</v>
      </c>
      <c r="K264" s="121" t="s">
        <v>76</v>
      </c>
      <c r="L264" s="184">
        <v>-6.7285000000000004</v>
      </c>
      <c r="M264" s="184">
        <v>17.9285</v>
      </c>
      <c r="N264" s="119">
        <v>-0.43625760000000002</v>
      </c>
      <c r="O264" s="119">
        <v>-0.4564918</v>
      </c>
      <c r="P264" s="183">
        <v>1.6805028064396869E-2</v>
      </c>
    </row>
    <row r="265" spans="1:16" x14ac:dyDescent="0.15">
      <c r="A265" s="125">
        <v>41740</v>
      </c>
      <c r="B265" s="184">
        <v>359.3</v>
      </c>
      <c r="C265" s="186">
        <v>-14.7</v>
      </c>
      <c r="D265" s="123">
        <v>-3.9304800000000001E-2</v>
      </c>
      <c r="E265" s="184">
        <v>369.5</v>
      </c>
      <c r="F265" s="184">
        <v>355.4</v>
      </c>
      <c r="G265" s="184">
        <v>374.9</v>
      </c>
      <c r="H265" s="184">
        <v>359.4</v>
      </c>
      <c r="I265" s="122">
        <v>2655007</v>
      </c>
      <c r="J265" s="185">
        <v>16265351.537660001</v>
      </c>
      <c r="K265" s="121" t="s">
        <v>76</v>
      </c>
      <c r="L265" s="184">
        <v>-10.199999999999999</v>
      </c>
      <c r="M265" s="184">
        <v>19.5</v>
      </c>
      <c r="N265" s="119">
        <v>0.73073429999999995</v>
      </c>
      <c r="O265" s="119">
        <v>0.69538370000000005</v>
      </c>
      <c r="P265" s="183">
        <v>1.67319211591875E-2</v>
      </c>
    </row>
    <row r="266" spans="1:16" x14ac:dyDescent="0.15">
      <c r="A266" s="125">
        <v>41733</v>
      </c>
      <c r="B266" s="184">
        <v>374</v>
      </c>
      <c r="C266" s="186">
        <v>-5.5</v>
      </c>
      <c r="D266" s="123">
        <v>-1.44928E-2</v>
      </c>
      <c r="E266" s="184">
        <v>379.7</v>
      </c>
      <c r="F266" s="184">
        <v>373</v>
      </c>
      <c r="G266" s="184">
        <v>379.7</v>
      </c>
      <c r="H266" s="184">
        <v>374.3</v>
      </c>
      <c r="I266" s="122">
        <v>1534035</v>
      </c>
      <c r="J266" s="185">
        <v>9593905.9365699999</v>
      </c>
      <c r="K266" s="121" t="s">
        <v>76</v>
      </c>
      <c r="L266" s="184">
        <v>-5.7</v>
      </c>
      <c r="M266" s="184">
        <v>6.7</v>
      </c>
      <c r="N266" s="119">
        <v>-0.34860180000000002</v>
      </c>
      <c r="O266" s="119">
        <v>-0.34676509999999999</v>
      </c>
      <c r="P266" s="183">
        <v>1.6577974503075219E-2</v>
      </c>
    </row>
    <row r="267" spans="1:16" x14ac:dyDescent="0.15">
      <c r="A267" s="125">
        <v>41726</v>
      </c>
      <c r="B267" s="184">
        <v>379.5</v>
      </c>
      <c r="C267" s="186">
        <v>3.5</v>
      </c>
      <c r="D267" s="123">
        <v>9.3085000000000008E-3</v>
      </c>
      <c r="E267" s="184">
        <v>378.5</v>
      </c>
      <c r="F267" s="184">
        <v>368</v>
      </c>
      <c r="G267" s="184">
        <v>379.9</v>
      </c>
      <c r="H267" s="184">
        <v>379.25</v>
      </c>
      <c r="I267" s="122">
        <v>2354988</v>
      </c>
      <c r="J267" s="185">
        <v>14686762.822109999</v>
      </c>
      <c r="K267" s="121" t="s">
        <v>76</v>
      </c>
      <c r="L267" s="184">
        <v>1</v>
      </c>
      <c r="M267" s="184">
        <v>11.9</v>
      </c>
      <c r="N267" s="119">
        <v>-0.53109119999999999</v>
      </c>
      <c r="O267" s="119">
        <v>-0.52667059999999999</v>
      </c>
      <c r="P267" s="183">
        <v>1.6635890269667782E-2</v>
      </c>
    </row>
    <row r="268" spans="1:16" x14ac:dyDescent="0.15">
      <c r="A268" s="125">
        <v>41719</v>
      </c>
      <c r="B268" s="184">
        <v>376</v>
      </c>
      <c r="C268" s="186">
        <v>0.5</v>
      </c>
      <c r="D268" s="123">
        <v>1.3316000000000001E-3</v>
      </c>
      <c r="E268" s="184">
        <v>377.4</v>
      </c>
      <c r="F268" s="184">
        <v>371.2</v>
      </c>
      <c r="G268" s="184">
        <v>380</v>
      </c>
      <c r="H268" s="184">
        <v>375.75</v>
      </c>
      <c r="I268" s="122">
        <v>5022273</v>
      </c>
      <c r="J268" s="185">
        <v>31028632.654739998</v>
      </c>
      <c r="K268" s="121" t="s">
        <v>76</v>
      </c>
      <c r="L268" s="184">
        <v>-1.4</v>
      </c>
      <c r="M268" s="184">
        <v>8.8000000000000007</v>
      </c>
      <c r="N268" s="119">
        <v>-4.7740499999999998E-2</v>
      </c>
      <c r="O268" s="119">
        <v>-7.2895399999999999E-2</v>
      </c>
      <c r="P268" s="183">
        <v>1.648396933981703E-2</v>
      </c>
    </row>
    <row r="269" spans="1:16" x14ac:dyDescent="0.15">
      <c r="A269" s="125">
        <v>41712</v>
      </c>
      <c r="B269" s="184">
        <v>375.5</v>
      </c>
      <c r="C269" s="186">
        <v>1.2</v>
      </c>
      <c r="D269" s="123">
        <v>3.2060000000000001E-3</v>
      </c>
      <c r="E269" s="184">
        <v>374.3</v>
      </c>
      <c r="F269" s="184">
        <v>369.87</v>
      </c>
      <c r="G269" s="184">
        <v>391.5</v>
      </c>
      <c r="H269" s="184">
        <v>375.7</v>
      </c>
      <c r="I269" s="122">
        <v>5274059</v>
      </c>
      <c r="J269" s="185">
        <v>33468319.880169999</v>
      </c>
      <c r="K269" s="121" t="s">
        <v>76</v>
      </c>
      <c r="L269" s="184">
        <v>1.2</v>
      </c>
      <c r="M269" s="184">
        <v>21.63</v>
      </c>
      <c r="N269" s="119">
        <v>0.37418289999999998</v>
      </c>
      <c r="O269" s="119">
        <v>0.428145</v>
      </c>
      <c r="P269" s="183">
        <v>1.6643088957310481E-2</v>
      </c>
    </row>
    <row r="270" spans="1:16" x14ac:dyDescent="0.15">
      <c r="A270" s="125">
        <v>41705</v>
      </c>
      <c r="B270" s="184">
        <v>374.3</v>
      </c>
      <c r="C270" s="186">
        <v>11.3</v>
      </c>
      <c r="D270" s="123">
        <v>3.1129500000000001E-2</v>
      </c>
      <c r="E270" s="184">
        <v>360</v>
      </c>
      <c r="F270" s="184">
        <v>356.43869999999998</v>
      </c>
      <c r="G270" s="184">
        <v>374.7</v>
      </c>
      <c r="H270" s="184">
        <v>374.2</v>
      </c>
      <c r="I270" s="122">
        <v>3837960</v>
      </c>
      <c r="J270" s="185">
        <v>23434818.93685</v>
      </c>
      <c r="K270" s="121" t="s">
        <v>76</v>
      </c>
      <c r="L270" s="184">
        <v>14.3</v>
      </c>
      <c r="M270" s="184">
        <v>18.261299999999999</v>
      </c>
      <c r="N270" s="119">
        <v>-0.25684980000000002</v>
      </c>
      <c r="O270" s="119">
        <v>-0.26881379999999999</v>
      </c>
      <c r="P270" s="183">
        <v>1.6710950685984528E-2</v>
      </c>
    </row>
    <row r="271" spans="1:16" x14ac:dyDescent="0.15">
      <c r="A271" s="125">
        <v>41698</v>
      </c>
      <c r="B271" s="184">
        <v>363</v>
      </c>
      <c r="C271" s="186">
        <v>-12.5</v>
      </c>
      <c r="D271" s="123">
        <v>-3.3288900000000003E-2</v>
      </c>
      <c r="E271" s="184">
        <v>376</v>
      </c>
      <c r="F271" s="184">
        <v>360.8</v>
      </c>
      <c r="G271" s="184">
        <v>380</v>
      </c>
      <c r="H271" s="184">
        <v>362.9</v>
      </c>
      <c r="I271" s="122">
        <v>5164447</v>
      </c>
      <c r="J271" s="185">
        <v>32050413.555240002</v>
      </c>
      <c r="K271" s="121" t="s">
        <v>76</v>
      </c>
      <c r="L271" s="184">
        <v>-13</v>
      </c>
      <c r="M271" s="184">
        <v>19.2</v>
      </c>
      <c r="N271" s="119">
        <v>1.2378275000000001</v>
      </c>
      <c r="O271" s="119">
        <v>1.2480522999999999</v>
      </c>
      <c r="P271" s="183">
        <v>1.674312694638851E-2</v>
      </c>
    </row>
    <row r="272" spans="1:16" x14ac:dyDescent="0.15">
      <c r="A272" s="125">
        <v>41691</v>
      </c>
      <c r="B272" s="184">
        <v>375.5</v>
      </c>
      <c r="C272" s="186">
        <v>12</v>
      </c>
      <c r="D272" s="123">
        <v>3.3012399999999997E-2</v>
      </c>
      <c r="E272" s="184">
        <v>361.07</v>
      </c>
      <c r="F272" s="184">
        <v>360.4</v>
      </c>
      <c r="G272" s="184">
        <v>380</v>
      </c>
      <c r="H272" s="184">
        <v>375.35</v>
      </c>
      <c r="I272" s="122">
        <v>2307795</v>
      </c>
      <c r="J272" s="185">
        <v>14256969.596279999</v>
      </c>
      <c r="K272" s="121" t="s">
        <v>76</v>
      </c>
      <c r="L272" s="184">
        <v>14.43</v>
      </c>
      <c r="M272" s="184">
        <v>19.600000000000001</v>
      </c>
      <c r="N272" s="119">
        <v>0.27203310000000003</v>
      </c>
      <c r="O272" s="119">
        <v>0.30677779999999999</v>
      </c>
      <c r="P272" s="183">
        <v>1.6614055490945339E-2</v>
      </c>
    </row>
    <row r="273" spans="1:16" x14ac:dyDescent="0.15">
      <c r="A273" s="125">
        <v>41684</v>
      </c>
      <c r="B273" s="184">
        <v>363.5</v>
      </c>
      <c r="C273" s="186">
        <v>9.8000000000000007</v>
      </c>
      <c r="D273" s="123">
        <v>2.7707099999999998E-2</v>
      </c>
      <c r="E273" s="184">
        <v>350.1</v>
      </c>
      <c r="F273" s="184">
        <v>350.1</v>
      </c>
      <c r="G273" s="184">
        <v>365</v>
      </c>
      <c r="H273" s="184">
        <v>363.7</v>
      </c>
      <c r="I273" s="122">
        <v>1814257</v>
      </c>
      <c r="J273" s="185">
        <v>10910017.91605</v>
      </c>
      <c r="K273" s="121" t="s">
        <v>76</v>
      </c>
      <c r="L273" s="184">
        <v>13.4</v>
      </c>
      <c r="M273" s="184">
        <v>14.9</v>
      </c>
      <c r="N273" s="119">
        <v>-0.41486679999999998</v>
      </c>
      <c r="O273" s="119">
        <v>-0.39378619999999998</v>
      </c>
      <c r="P273" s="183">
        <v>1.6743967985533209E-2</v>
      </c>
    </row>
    <row r="274" spans="1:16" x14ac:dyDescent="0.15">
      <c r="A274" s="125">
        <v>41677</v>
      </c>
      <c r="B274" s="184">
        <v>353.7</v>
      </c>
      <c r="C274" s="186">
        <v>-9.5</v>
      </c>
      <c r="D274" s="123">
        <v>-2.61564E-2</v>
      </c>
      <c r="E274" s="184">
        <v>360.5</v>
      </c>
      <c r="F274" s="184">
        <v>345</v>
      </c>
      <c r="G274" s="184">
        <v>366.8175</v>
      </c>
      <c r="H274" s="184">
        <v>353.75</v>
      </c>
      <c r="I274" s="122">
        <v>3100588</v>
      </c>
      <c r="J274" s="185">
        <v>17996980.735780001</v>
      </c>
      <c r="K274" s="121" t="s">
        <v>76</v>
      </c>
      <c r="L274" s="184">
        <v>-6.8</v>
      </c>
      <c r="M274" s="184">
        <v>21.817499999999999</v>
      </c>
      <c r="N274" s="119">
        <v>-0.2716324</v>
      </c>
      <c r="O274" s="119">
        <v>-0.29543799999999998</v>
      </c>
      <c r="P274" s="183">
        <v>1.6409044665419582E-2</v>
      </c>
    </row>
    <row r="275" spans="1:16" x14ac:dyDescent="0.15">
      <c r="A275" s="125">
        <v>41670</v>
      </c>
      <c r="B275" s="184">
        <v>363.2</v>
      </c>
      <c r="C275" s="186">
        <v>-1.9</v>
      </c>
      <c r="D275" s="123">
        <v>-5.2040999999999997E-3</v>
      </c>
      <c r="E275" s="184">
        <v>362</v>
      </c>
      <c r="F275" s="184">
        <v>359.9</v>
      </c>
      <c r="G275" s="184">
        <v>372.8</v>
      </c>
      <c r="H275" s="184">
        <v>362.95</v>
      </c>
      <c r="I275" s="122">
        <v>4256900</v>
      </c>
      <c r="J275" s="185">
        <v>25543503.62325</v>
      </c>
      <c r="K275" s="121" t="s">
        <v>76</v>
      </c>
      <c r="L275" s="184">
        <v>1.2</v>
      </c>
      <c r="M275" s="184">
        <v>12.9</v>
      </c>
      <c r="N275" s="119">
        <v>0.84855480000000005</v>
      </c>
      <c r="O275" s="119">
        <v>0.83525199999999999</v>
      </c>
      <c r="P275" s="183">
        <v>1.6431963455313271E-2</v>
      </c>
    </row>
    <row r="276" spans="1:16" x14ac:dyDescent="0.15">
      <c r="A276" s="125">
        <v>41663</v>
      </c>
      <c r="B276" s="184">
        <v>365.1</v>
      </c>
      <c r="C276" s="186">
        <v>0.2</v>
      </c>
      <c r="D276" s="123">
        <v>5.4810000000000004E-4</v>
      </c>
      <c r="E276" s="184">
        <v>365.9</v>
      </c>
      <c r="F276" s="184">
        <v>362.5</v>
      </c>
      <c r="G276" s="184">
        <v>372.26</v>
      </c>
      <c r="H276" s="184">
        <v>365.65</v>
      </c>
      <c r="I276" s="122">
        <v>2302826</v>
      </c>
      <c r="J276" s="185">
        <v>13918254.3345</v>
      </c>
      <c r="K276" s="121" t="s">
        <v>76</v>
      </c>
      <c r="L276" s="184">
        <v>-0.8</v>
      </c>
      <c r="M276" s="184">
        <v>9.76</v>
      </c>
      <c r="N276" s="119">
        <v>3.6884E-2</v>
      </c>
      <c r="O276" s="119">
        <v>3.1580299999999999E-2</v>
      </c>
      <c r="P276" s="183">
        <v>1.6480980947986029E-2</v>
      </c>
    </row>
    <row r="277" spans="1:16" x14ac:dyDescent="0.15">
      <c r="A277" s="125">
        <v>41656</v>
      </c>
      <c r="B277" s="184">
        <v>364.9</v>
      </c>
      <c r="C277" s="186">
        <v>-2.4</v>
      </c>
      <c r="D277" s="123">
        <v>-6.5342000000000004E-3</v>
      </c>
      <c r="E277" s="184">
        <v>369.7</v>
      </c>
      <c r="F277" s="184">
        <v>362.5</v>
      </c>
      <c r="G277" s="184">
        <v>380</v>
      </c>
      <c r="H277" s="184">
        <v>364.75</v>
      </c>
      <c r="I277" s="122">
        <v>2220910</v>
      </c>
      <c r="J277" s="185">
        <v>13492167.230450001</v>
      </c>
      <c r="K277" s="121" t="s">
        <v>76</v>
      </c>
      <c r="L277" s="184">
        <v>-4.8</v>
      </c>
      <c r="M277" s="184">
        <v>17.5</v>
      </c>
      <c r="N277" s="119">
        <v>-0.38568659999999999</v>
      </c>
      <c r="O277" s="119">
        <v>-0.3860423</v>
      </c>
      <c r="P277" s="183">
        <v>1.6420900522184641E-2</v>
      </c>
    </row>
    <row r="278" spans="1:16" x14ac:dyDescent="0.15">
      <c r="A278" s="125">
        <v>41649</v>
      </c>
      <c r="B278" s="184">
        <v>367.3</v>
      </c>
      <c r="C278" s="186">
        <v>6.3</v>
      </c>
      <c r="D278" s="123">
        <v>1.7451500000000002E-2</v>
      </c>
      <c r="E278" s="184">
        <v>361</v>
      </c>
      <c r="F278" s="184">
        <v>360.8</v>
      </c>
      <c r="G278" s="184">
        <v>381.2</v>
      </c>
      <c r="H278" s="184">
        <v>369.2</v>
      </c>
      <c r="I278" s="122">
        <v>3615272</v>
      </c>
      <c r="J278" s="185">
        <v>21975726.315439999</v>
      </c>
      <c r="K278" s="121" t="s">
        <v>76</v>
      </c>
      <c r="L278" s="184">
        <v>6.3</v>
      </c>
      <c r="M278" s="184">
        <v>20.399999999999999</v>
      </c>
      <c r="N278" s="119">
        <v>1.9149307</v>
      </c>
      <c r="O278" s="119">
        <v>2.0026845999999998</v>
      </c>
      <c r="P278" s="183">
        <v>1.647907980818351E-2</v>
      </c>
    </row>
    <row r="279" spans="1:16" x14ac:dyDescent="0.15">
      <c r="A279" s="125">
        <v>41642</v>
      </c>
      <c r="B279" s="184">
        <v>361</v>
      </c>
      <c r="C279" s="186">
        <v>0</v>
      </c>
      <c r="D279" s="123">
        <v>0</v>
      </c>
      <c r="E279" s="184">
        <v>365</v>
      </c>
      <c r="F279" s="184">
        <v>354</v>
      </c>
      <c r="G279" s="184">
        <v>365.4</v>
      </c>
      <c r="H279" s="184">
        <v>361.25</v>
      </c>
      <c r="I279" s="122">
        <v>1240260</v>
      </c>
      <c r="J279" s="185">
        <v>7318692.8619499998</v>
      </c>
      <c r="K279" s="121" t="s">
        <v>76</v>
      </c>
      <c r="L279" s="184">
        <v>-4</v>
      </c>
      <c r="M279" s="184">
        <v>11.4</v>
      </c>
      <c r="N279" s="119">
        <v>-0.10418139999999999</v>
      </c>
      <c r="O279" s="119">
        <v>-0.1080028</v>
      </c>
      <c r="P279" s="183">
        <v>1.6413084510972151E-2</v>
      </c>
    </row>
    <row r="280" spans="1:16" x14ac:dyDescent="0.15">
      <c r="A280" s="125">
        <v>41635</v>
      </c>
      <c r="B280" s="184">
        <v>361</v>
      </c>
      <c r="C280" s="186">
        <v>-5</v>
      </c>
      <c r="D280" s="123">
        <v>-1.36612E-2</v>
      </c>
      <c r="E280" s="184">
        <v>363.5</v>
      </c>
      <c r="F280" s="184">
        <v>350.9821</v>
      </c>
      <c r="G280" s="184">
        <v>370.09199999999998</v>
      </c>
      <c r="H280" s="184">
        <v>361.05</v>
      </c>
      <c r="I280" s="122">
        <v>1384499</v>
      </c>
      <c r="J280" s="185">
        <v>8204837.9389300002</v>
      </c>
      <c r="K280" s="121" t="s">
        <v>76</v>
      </c>
      <c r="L280" s="184">
        <v>-2.5</v>
      </c>
      <c r="M280" s="184">
        <v>19.1099</v>
      </c>
      <c r="N280" s="119">
        <v>-0.93918769999999996</v>
      </c>
      <c r="O280" s="119">
        <v>-0.93958889999999995</v>
      </c>
      <c r="P280" s="183">
        <v>1.647799363949445E-2</v>
      </c>
    </row>
    <row r="281" spans="1:16" x14ac:dyDescent="0.15">
      <c r="A281" s="125">
        <v>41628</v>
      </c>
      <c r="B281" s="184">
        <v>366</v>
      </c>
      <c r="C281" s="186">
        <v>11</v>
      </c>
      <c r="D281" s="123">
        <v>3.09859E-2</v>
      </c>
      <c r="E281" s="184">
        <v>356</v>
      </c>
      <c r="F281" s="184">
        <v>351.75</v>
      </c>
      <c r="G281" s="184">
        <v>373.5</v>
      </c>
      <c r="H281" s="184">
        <v>365.875</v>
      </c>
      <c r="I281" s="122">
        <v>22766763</v>
      </c>
      <c r="J281" s="185">
        <v>135816646.52272001</v>
      </c>
      <c r="K281" s="121" t="s">
        <v>76</v>
      </c>
      <c r="L281" s="184">
        <v>10</v>
      </c>
      <c r="M281" s="184">
        <v>21.75</v>
      </c>
      <c r="N281" s="119">
        <v>3.3608113999999998</v>
      </c>
      <c r="O281" s="119">
        <v>3.5160941000000001</v>
      </c>
      <c r="P281" s="183">
        <v>1.6332930454382132E-2</v>
      </c>
    </row>
    <row r="282" spans="1:16" x14ac:dyDescent="0.15">
      <c r="A282" s="125">
        <v>41621</v>
      </c>
      <c r="B282" s="184">
        <v>355</v>
      </c>
      <c r="C282" s="186">
        <v>5</v>
      </c>
      <c r="D282" s="123">
        <v>1.42857E-2</v>
      </c>
      <c r="E282" s="184">
        <v>350.1</v>
      </c>
      <c r="F282" s="184">
        <v>343.92500000000001</v>
      </c>
      <c r="G282" s="184">
        <v>359.5</v>
      </c>
      <c r="H282" s="184">
        <v>354.625</v>
      </c>
      <c r="I282" s="122">
        <v>5220763</v>
      </c>
      <c r="J282" s="185">
        <v>30073918.35737</v>
      </c>
      <c r="K282" s="121" t="s">
        <v>76</v>
      </c>
      <c r="L282" s="184">
        <v>4.9000000000000004</v>
      </c>
      <c r="M282" s="184">
        <v>15.574999999999999</v>
      </c>
      <c r="N282" s="119">
        <v>0.25725900000000002</v>
      </c>
      <c r="O282" s="119">
        <v>0.2636442</v>
      </c>
      <c r="P282" s="183">
        <v>1.6295934164425981E-2</v>
      </c>
    </row>
    <row r="283" spans="1:16" x14ac:dyDescent="0.15">
      <c r="A283" s="125">
        <v>41614</v>
      </c>
      <c r="B283" s="184">
        <v>350</v>
      </c>
      <c r="C283" s="186">
        <v>-1.5</v>
      </c>
      <c r="D283" s="123">
        <v>-4.2674000000000002E-3</v>
      </c>
      <c r="E283" s="184">
        <v>358</v>
      </c>
      <c r="F283" s="184">
        <v>345</v>
      </c>
      <c r="G283" s="184">
        <v>359</v>
      </c>
      <c r="H283" s="184">
        <v>349.5</v>
      </c>
      <c r="I283" s="122">
        <v>4152496</v>
      </c>
      <c r="J283" s="185">
        <v>23799355.925000001</v>
      </c>
      <c r="K283" s="121" t="s">
        <v>76</v>
      </c>
      <c r="L283" s="184">
        <v>-8</v>
      </c>
      <c r="M283" s="184">
        <v>14</v>
      </c>
      <c r="N283" s="119">
        <v>-0.42816290000000001</v>
      </c>
      <c r="O283" s="119">
        <v>-0.42947239999999998</v>
      </c>
      <c r="P283" s="183">
        <v>1.6347081228646629E-2</v>
      </c>
    </row>
    <row r="284" spans="1:16" x14ac:dyDescent="0.15">
      <c r="A284" s="125">
        <v>41607</v>
      </c>
      <c r="B284" s="184">
        <v>351.5</v>
      </c>
      <c r="C284" s="186">
        <v>3.5</v>
      </c>
      <c r="D284" s="123">
        <v>1.00575E-2</v>
      </c>
      <c r="E284" s="184">
        <v>350</v>
      </c>
      <c r="F284" s="184">
        <v>346.15</v>
      </c>
      <c r="G284" s="184">
        <v>355.75</v>
      </c>
      <c r="H284" s="184">
        <v>352.25</v>
      </c>
      <c r="I284" s="122">
        <v>7261676</v>
      </c>
      <c r="J284" s="185">
        <v>41714643.406539999</v>
      </c>
      <c r="K284" s="121" t="s">
        <v>76</v>
      </c>
      <c r="L284" s="184">
        <v>1.5</v>
      </c>
      <c r="M284" s="184">
        <v>9.6</v>
      </c>
      <c r="N284" s="119">
        <v>-0.16913619999999999</v>
      </c>
      <c r="O284" s="119">
        <v>-0.14966499999999999</v>
      </c>
      <c r="P284" s="183">
        <v>1.636500507315157E-2</v>
      </c>
    </row>
    <row r="285" spans="1:16" x14ac:dyDescent="0.15">
      <c r="A285" s="125">
        <v>41600</v>
      </c>
      <c r="B285" s="184">
        <v>348</v>
      </c>
      <c r="C285" s="186">
        <v>-0.5</v>
      </c>
      <c r="D285" s="123">
        <v>-1.4346999999999999E-3</v>
      </c>
      <c r="E285" s="184">
        <v>351</v>
      </c>
      <c r="F285" s="184">
        <v>340</v>
      </c>
      <c r="G285" s="184">
        <v>351</v>
      </c>
      <c r="H285" s="184">
        <v>348.125</v>
      </c>
      <c r="I285" s="122">
        <v>8739911</v>
      </c>
      <c r="J285" s="185">
        <v>49056715.4978</v>
      </c>
      <c r="K285" s="121" t="s">
        <v>76</v>
      </c>
      <c r="L285" s="184">
        <v>-3</v>
      </c>
      <c r="M285" s="184">
        <v>11</v>
      </c>
      <c r="N285" s="119">
        <v>-0.84733080000000005</v>
      </c>
      <c r="O285" s="119">
        <v>-0.84543849999999998</v>
      </c>
      <c r="P285" s="183">
        <v>1.6222968478772248E-2</v>
      </c>
    </row>
    <row r="286" spans="1:16" x14ac:dyDescent="0.15">
      <c r="A286" s="125">
        <v>41593</v>
      </c>
      <c r="B286" s="184">
        <v>348.5</v>
      </c>
      <c r="C286" s="186">
        <v>1.5</v>
      </c>
      <c r="D286" s="123">
        <v>4.3227999999999999E-3</v>
      </c>
      <c r="E286" s="184">
        <v>350</v>
      </c>
      <c r="F286" s="184">
        <v>315</v>
      </c>
      <c r="G286" s="184">
        <v>355</v>
      </c>
      <c r="H286" s="184">
        <v>348.75</v>
      </c>
      <c r="I286" s="122">
        <v>57247360</v>
      </c>
      <c r="J286" s="185">
        <v>317392849.65908998</v>
      </c>
      <c r="K286" s="121" t="s">
        <v>76</v>
      </c>
      <c r="L286" s="184">
        <v>-1.5</v>
      </c>
      <c r="M286" s="184">
        <v>40</v>
      </c>
      <c r="N286" s="119">
        <v>-0.71390949999999997</v>
      </c>
      <c r="O286" s="119">
        <v>-0.70665290000000003</v>
      </c>
      <c r="P286" s="183">
        <v>1.611889295443189E-2</v>
      </c>
    </row>
    <row r="287" spans="1:16" x14ac:dyDescent="0.15">
      <c r="A287" s="117">
        <v>41586</v>
      </c>
      <c r="B287" s="182">
        <v>347</v>
      </c>
      <c r="C287" s="114" t="s">
        <v>76</v>
      </c>
      <c r="D287" s="114" t="s">
        <v>76</v>
      </c>
      <c r="E287" s="182">
        <v>335</v>
      </c>
      <c r="F287" s="182">
        <v>315</v>
      </c>
      <c r="G287" s="182">
        <v>355</v>
      </c>
      <c r="H287" s="182">
        <v>347.5</v>
      </c>
      <c r="I287" s="116">
        <v>200102241</v>
      </c>
      <c r="J287" s="177">
        <v>1081970468.1219101</v>
      </c>
      <c r="K287" s="114" t="s">
        <v>76</v>
      </c>
      <c r="L287" s="182">
        <v>12</v>
      </c>
      <c r="M287" s="182">
        <v>40</v>
      </c>
      <c r="N287" s="114" t="s">
        <v>76</v>
      </c>
      <c r="O287" s="114" t="s">
        <v>76</v>
      </c>
      <c r="P287" s="181">
        <v>1.6015118271648442E-2</v>
      </c>
    </row>
  </sheetData>
  <mergeCells count="5">
    <mergeCell ref="A18:C18"/>
    <mergeCell ref="D18:H18"/>
    <mergeCell ref="I18:J18"/>
    <mergeCell ref="L18:M18"/>
    <mergeCell ref="N18:P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6"/>
  <sheetViews>
    <sheetView workbookViewId="0">
      <selection activeCell="V26" sqref="V26"/>
    </sheetView>
  </sheetViews>
  <sheetFormatPr baseColWidth="10" defaultColWidth="5.83203125" defaultRowHeight="11" x14ac:dyDescent="0.15"/>
  <cols>
    <col min="1" max="9" width="9.5" style="112" customWidth="1"/>
    <col min="10" max="10" width="14.1640625" style="112" bestFit="1" customWidth="1"/>
    <col min="11" max="30" width="9.5" style="112" customWidth="1"/>
    <col min="31" max="16384" width="5.83203125" style="112"/>
  </cols>
  <sheetData>
    <row r="1" spans="1:3" x14ac:dyDescent="0.15">
      <c r="A1" s="137" t="s">
        <v>166</v>
      </c>
    </row>
    <row r="3" spans="1:3" x14ac:dyDescent="0.15">
      <c r="A3" s="112" t="s">
        <v>165</v>
      </c>
    </row>
    <row r="4" spans="1:3" x14ac:dyDescent="0.15">
      <c r="A4" s="112" t="s">
        <v>127</v>
      </c>
    </row>
    <row r="5" spans="1:3" x14ac:dyDescent="0.15">
      <c r="A5" s="112" t="s">
        <v>126</v>
      </c>
    </row>
    <row r="7" spans="1:3" x14ac:dyDescent="0.15">
      <c r="A7" s="137" t="s">
        <v>125</v>
      </c>
      <c r="B7" s="175">
        <v>23664897980</v>
      </c>
    </row>
    <row r="8" spans="1:3" x14ac:dyDescent="0.15">
      <c r="A8" s="174" t="s">
        <v>55</v>
      </c>
      <c r="B8" s="135" t="s">
        <v>90</v>
      </c>
      <c r="C8" s="134" t="s">
        <v>124</v>
      </c>
    </row>
    <row r="9" spans="1:3" x14ac:dyDescent="0.15">
      <c r="A9" s="173" t="s">
        <v>164</v>
      </c>
      <c r="B9" s="172">
        <v>63779387</v>
      </c>
      <c r="C9" s="171">
        <v>2</v>
      </c>
    </row>
    <row r="10" spans="1:3" x14ac:dyDescent="0.15">
      <c r="A10" s="169" t="s">
        <v>163</v>
      </c>
      <c r="B10" s="168">
        <v>5370575758</v>
      </c>
      <c r="C10" s="167">
        <v>141</v>
      </c>
    </row>
    <row r="11" spans="1:3" x14ac:dyDescent="0.15">
      <c r="A11" s="169" t="s">
        <v>162</v>
      </c>
      <c r="B11" s="168">
        <v>3649522087</v>
      </c>
      <c r="C11" s="167">
        <v>101</v>
      </c>
    </row>
    <row r="12" spans="1:3" x14ac:dyDescent="0.15">
      <c r="A12" s="169" t="s">
        <v>161</v>
      </c>
      <c r="B12" s="168">
        <v>1798432375</v>
      </c>
      <c r="C12" s="167">
        <v>49</v>
      </c>
    </row>
    <row r="13" spans="1:3" x14ac:dyDescent="0.15">
      <c r="A13" s="169" t="s">
        <v>160</v>
      </c>
      <c r="B13" s="168">
        <v>3456473367</v>
      </c>
      <c r="C13" s="167">
        <v>80</v>
      </c>
    </row>
    <row r="14" spans="1:3" x14ac:dyDescent="0.15">
      <c r="A14" s="169" t="s">
        <v>159</v>
      </c>
      <c r="B14" s="168">
        <v>8539411939</v>
      </c>
      <c r="C14" s="167">
        <v>140</v>
      </c>
    </row>
    <row r="15" spans="1:3" x14ac:dyDescent="0.15">
      <c r="A15" s="166" t="s">
        <v>158</v>
      </c>
      <c r="B15" s="165">
        <v>786703067</v>
      </c>
      <c r="C15" s="164">
        <v>9</v>
      </c>
    </row>
    <row r="17" spans="1:16" x14ac:dyDescent="0.15">
      <c r="A17" s="137" t="s">
        <v>157</v>
      </c>
    </row>
    <row r="18" spans="1:16" x14ac:dyDescent="0.15">
      <c r="A18" s="310" t="s">
        <v>55</v>
      </c>
      <c r="B18" s="310" t="s">
        <v>76</v>
      </c>
      <c r="C18" s="310" t="s">
        <v>76</v>
      </c>
      <c r="D18" s="310" t="s">
        <v>90</v>
      </c>
      <c r="E18" s="310" t="s">
        <v>76</v>
      </c>
      <c r="F18" s="310" t="s">
        <v>76</v>
      </c>
      <c r="G18" s="310" t="s">
        <v>76</v>
      </c>
      <c r="H18" s="310" t="s">
        <v>76</v>
      </c>
      <c r="I18" s="310" t="s">
        <v>114</v>
      </c>
      <c r="J18" s="310" t="s">
        <v>76</v>
      </c>
      <c r="K18" s="163" t="s">
        <v>113</v>
      </c>
      <c r="L18" s="311" t="s">
        <v>112</v>
      </c>
      <c r="M18" s="311" t="s">
        <v>76</v>
      </c>
      <c r="N18" s="310" t="s">
        <v>111</v>
      </c>
      <c r="O18" s="310" t="s">
        <v>76</v>
      </c>
      <c r="P18" s="310" t="s">
        <v>76</v>
      </c>
    </row>
    <row r="19" spans="1:16" x14ac:dyDescent="0.15">
      <c r="A19" s="157" t="s">
        <v>92</v>
      </c>
      <c r="B19" s="129">
        <v>122.08</v>
      </c>
      <c r="C19" s="155">
        <v>42223</v>
      </c>
      <c r="D19" s="157" t="s">
        <v>108</v>
      </c>
      <c r="E19" s="162">
        <v>205652357</v>
      </c>
      <c r="F19" s="161">
        <v>40767</v>
      </c>
      <c r="G19" s="160" t="s">
        <v>110</v>
      </c>
      <c r="H19" s="159">
        <v>12334016526</v>
      </c>
      <c r="I19" s="157" t="s">
        <v>109</v>
      </c>
      <c r="J19" s="158">
        <v>279</v>
      </c>
      <c r="K19" s="157" t="s">
        <v>109</v>
      </c>
      <c r="L19" s="128">
        <v>0.16043760000000001</v>
      </c>
      <c r="M19" s="155">
        <v>39941</v>
      </c>
      <c r="N19" s="157" t="s">
        <v>108</v>
      </c>
      <c r="O19" s="156">
        <v>20861527851.065601</v>
      </c>
      <c r="P19" s="155">
        <v>42041</v>
      </c>
    </row>
    <row r="20" spans="1:16" x14ac:dyDescent="0.15">
      <c r="A20" s="147" t="s">
        <v>93</v>
      </c>
      <c r="B20" s="154">
        <v>15.14</v>
      </c>
      <c r="C20" s="145">
        <v>39885</v>
      </c>
      <c r="D20" s="147" t="s">
        <v>105</v>
      </c>
      <c r="E20" s="146">
        <v>16977146</v>
      </c>
      <c r="F20" s="152">
        <v>41635</v>
      </c>
      <c r="G20" s="151" t="s">
        <v>107</v>
      </c>
      <c r="H20" s="150">
        <v>11175382316</v>
      </c>
      <c r="I20" s="147" t="s">
        <v>106</v>
      </c>
      <c r="J20" s="149">
        <v>241</v>
      </c>
      <c r="K20" s="147" t="s">
        <v>106</v>
      </c>
      <c r="L20" s="148">
        <v>-9.3588599999999994E-2</v>
      </c>
      <c r="M20" s="145">
        <v>40809</v>
      </c>
      <c r="N20" s="147" t="s">
        <v>105</v>
      </c>
      <c r="O20" s="193">
        <v>1685739194.8827</v>
      </c>
      <c r="P20" s="145">
        <v>42006</v>
      </c>
    </row>
    <row r="21" spans="1:16" x14ac:dyDescent="0.15">
      <c r="A21" s="140" t="s">
        <v>100</v>
      </c>
      <c r="B21" s="115">
        <v>70.022931034482767</v>
      </c>
      <c r="C21" s="138" t="s">
        <v>76</v>
      </c>
      <c r="D21" s="140" t="s">
        <v>100</v>
      </c>
      <c r="E21" s="139">
        <v>45335053.601532564</v>
      </c>
      <c r="F21" s="144" t="s">
        <v>76</v>
      </c>
      <c r="G21" s="144" t="s">
        <v>104</v>
      </c>
      <c r="H21" s="143">
        <v>23664897980</v>
      </c>
      <c r="I21" s="140" t="s">
        <v>103</v>
      </c>
      <c r="J21" s="142">
        <v>1</v>
      </c>
      <c r="K21" s="140" t="s">
        <v>102</v>
      </c>
      <c r="L21" s="141">
        <v>4.5198863636363633</v>
      </c>
      <c r="M21" s="138" t="s">
        <v>101</v>
      </c>
      <c r="N21" s="140" t="s">
        <v>100</v>
      </c>
      <c r="O21" s="192">
        <v>3992153509.9585938</v>
      </c>
      <c r="P21" s="138" t="s">
        <v>76</v>
      </c>
    </row>
    <row r="23" spans="1:16" x14ac:dyDescent="0.15">
      <c r="A23" s="137" t="s">
        <v>156</v>
      </c>
    </row>
    <row r="24" spans="1:16" x14ac:dyDescent="0.15">
      <c r="A24" s="136" t="s">
        <v>98</v>
      </c>
      <c r="B24" s="135" t="s">
        <v>97</v>
      </c>
      <c r="C24" s="135" t="s">
        <v>96</v>
      </c>
      <c r="D24" s="135" t="s">
        <v>95</v>
      </c>
      <c r="E24" s="135" t="s">
        <v>94</v>
      </c>
      <c r="F24" s="135" t="s">
        <v>93</v>
      </c>
      <c r="G24" s="135" t="s">
        <v>92</v>
      </c>
      <c r="H24" s="135" t="s">
        <v>91</v>
      </c>
      <c r="I24" s="135" t="s">
        <v>90</v>
      </c>
      <c r="J24" s="135" t="s">
        <v>89</v>
      </c>
      <c r="K24" s="135" t="s">
        <v>88</v>
      </c>
      <c r="L24" s="135" t="s">
        <v>87</v>
      </c>
      <c r="M24" s="135" t="s">
        <v>86</v>
      </c>
      <c r="N24" s="135" t="s">
        <v>85</v>
      </c>
      <c r="O24" s="134" t="s">
        <v>84</v>
      </c>
    </row>
    <row r="25" spans="1:16" x14ac:dyDescent="0.15">
      <c r="A25" s="133">
        <v>43420</v>
      </c>
      <c r="B25" s="129">
        <v>116.58</v>
      </c>
      <c r="C25" s="132">
        <v>-1.42</v>
      </c>
      <c r="D25" s="128">
        <v>-1.20339E-2</v>
      </c>
      <c r="E25" s="129">
        <v>118</v>
      </c>
      <c r="F25" s="129">
        <v>115.7</v>
      </c>
      <c r="G25" s="129">
        <v>118.46</v>
      </c>
      <c r="H25" s="131" t="s">
        <v>76</v>
      </c>
      <c r="I25" s="130">
        <v>29122940</v>
      </c>
      <c r="J25" s="129">
        <v>3279290851.2895002</v>
      </c>
      <c r="K25" s="129">
        <v>116.7069</v>
      </c>
      <c r="L25" s="129">
        <v>-1.42</v>
      </c>
      <c r="M25" s="129">
        <v>2.76</v>
      </c>
      <c r="N25" s="128">
        <v>-0.4075954</v>
      </c>
      <c r="O25" s="127">
        <v>-0.43014560000000002</v>
      </c>
    </row>
    <row r="26" spans="1:16" x14ac:dyDescent="0.15">
      <c r="A26" s="125">
        <v>43413</v>
      </c>
      <c r="B26" s="120">
        <v>118</v>
      </c>
      <c r="C26" s="124">
        <v>2.82</v>
      </c>
      <c r="D26" s="119">
        <v>2.4483399999999999E-2</v>
      </c>
      <c r="E26" s="120">
        <v>115.74</v>
      </c>
      <c r="F26" s="120">
        <v>115.12</v>
      </c>
      <c r="G26" s="120">
        <v>120.2</v>
      </c>
      <c r="H26" s="121" t="s">
        <v>76</v>
      </c>
      <c r="I26" s="122">
        <v>49160558</v>
      </c>
      <c r="J26" s="120">
        <v>5754611814.2413998</v>
      </c>
      <c r="K26" s="120">
        <v>118.6816</v>
      </c>
      <c r="L26" s="120">
        <v>2.2599999999999998</v>
      </c>
      <c r="M26" s="120">
        <v>5.08</v>
      </c>
      <c r="N26" s="119">
        <v>0.26201400000000002</v>
      </c>
      <c r="O26" s="126">
        <v>0.2867516</v>
      </c>
    </row>
    <row r="27" spans="1:16" x14ac:dyDescent="0.15">
      <c r="A27" s="125">
        <v>43406</v>
      </c>
      <c r="B27" s="120">
        <v>115.18</v>
      </c>
      <c r="C27" s="124">
        <v>1.99</v>
      </c>
      <c r="D27" s="119">
        <v>1.7581099999999999E-2</v>
      </c>
      <c r="E27" s="120">
        <v>114.45</v>
      </c>
      <c r="F27" s="120">
        <v>111.96</v>
      </c>
      <c r="G27" s="120">
        <v>116.95</v>
      </c>
      <c r="H27" s="121" t="s">
        <v>76</v>
      </c>
      <c r="I27" s="122">
        <v>38954052</v>
      </c>
      <c r="J27" s="120">
        <v>4472201190.2343998</v>
      </c>
      <c r="K27" s="120">
        <v>115.417</v>
      </c>
      <c r="L27" s="120">
        <v>0.73</v>
      </c>
      <c r="M27" s="120">
        <v>4.99</v>
      </c>
      <c r="N27" s="119">
        <v>-0.1154019</v>
      </c>
      <c r="O27" s="126">
        <v>-0.11778669999999999</v>
      </c>
    </row>
    <row r="28" spans="1:16" x14ac:dyDescent="0.15">
      <c r="A28" s="125">
        <v>43399</v>
      </c>
      <c r="B28" s="120">
        <v>113.19</v>
      </c>
      <c r="C28" s="124">
        <v>-5.71</v>
      </c>
      <c r="D28" s="119">
        <v>-4.8023499999999997E-2</v>
      </c>
      <c r="E28" s="120">
        <v>119.05</v>
      </c>
      <c r="F28" s="120">
        <v>111.25</v>
      </c>
      <c r="G28" s="120">
        <v>119.69</v>
      </c>
      <c r="H28" s="121" t="s">
        <v>76</v>
      </c>
      <c r="I28" s="122">
        <v>44035878</v>
      </c>
      <c r="J28" s="120">
        <v>5069297184.4874001</v>
      </c>
      <c r="K28" s="120">
        <v>113.054</v>
      </c>
      <c r="L28" s="120">
        <v>-5.86</v>
      </c>
      <c r="M28" s="120">
        <v>8.44</v>
      </c>
      <c r="N28" s="119">
        <v>0.163242</v>
      </c>
      <c r="O28" s="126">
        <v>0.15054490000000001</v>
      </c>
    </row>
    <row r="29" spans="1:16" x14ac:dyDescent="0.15">
      <c r="A29" s="125">
        <v>43392</v>
      </c>
      <c r="B29" s="120">
        <v>118.9</v>
      </c>
      <c r="C29" s="124">
        <v>6.29</v>
      </c>
      <c r="D29" s="119">
        <v>5.5856500000000003E-2</v>
      </c>
      <c r="E29" s="120">
        <v>111.93</v>
      </c>
      <c r="F29" s="120">
        <v>111.89</v>
      </c>
      <c r="G29" s="120">
        <v>119.17</v>
      </c>
      <c r="H29" s="121" t="s">
        <v>76</v>
      </c>
      <c r="I29" s="122">
        <v>37856161</v>
      </c>
      <c r="J29" s="120">
        <v>4405996890.9490995</v>
      </c>
      <c r="K29" s="120">
        <v>118.4177</v>
      </c>
      <c r="L29" s="120">
        <v>6.97</v>
      </c>
      <c r="M29" s="120">
        <v>7.28</v>
      </c>
      <c r="N29" s="119">
        <v>1.13924E-2</v>
      </c>
      <c r="O29" s="126">
        <v>3.1820399999999999E-2</v>
      </c>
    </row>
    <row r="30" spans="1:16" x14ac:dyDescent="0.15">
      <c r="A30" s="125">
        <v>43385</v>
      </c>
      <c r="B30" s="120">
        <v>112.61</v>
      </c>
      <c r="C30" s="124">
        <v>-2.17</v>
      </c>
      <c r="D30" s="119">
        <v>-1.8905700000000001E-2</v>
      </c>
      <c r="E30" s="120">
        <v>114.83</v>
      </c>
      <c r="F30" s="120">
        <v>110.32</v>
      </c>
      <c r="G30" s="120">
        <v>117.77</v>
      </c>
      <c r="H30" s="121" t="s">
        <v>76</v>
      </c>
      <c r="I30" s="122">
        <v>37429746</v>
      </c>
      <c r="J30" s="120">
        <v>4270119870.8104</v>
      </c>
      <c r="K30" s="120">
        <v>112.3592</v>
      </c>
      <c r="L30" s="120">
        <v>-2.2200000000000002</v>
      </c>
      <c r="M30" s="120">
        <v>7.45</v>
      </c>
      <c r="N30" s="119">
        <v>0.1180829</v>
      </c>
      <c r="O30" s="126">
        <v>9.6176499999999998E-2</v>
      </c>
    </row>
    <row r="31" spans="1:16" x14ac:dyDescent="0.15">
      <c r="A31" s="125">
        <v>43378</v>
      </c>
      <c r="B31" s="120">
        <v>114.78</v>
      </c>
      <c r="C31" s="124">
        <v>-2.16</v>
      </c>
      <c r="D31" s="119">
        <v>-1.8471000000000001E-2</v>
      </c>
      <c r="E31" s="120">
        <v>117.28</v>
      </c>
      <c r="F31" s="120">
        <v>114.73</v>
      </c>
      <c r="G31" s="120">
        <v>118.1</v>
      </c>
      <c r="H31" s="121" t="s">
        <v>76</v>
      </c>
      <c r="I31" s="122">
        <v>33476717</v>
      </c>
      <c r="J31" s="120">
        <v>3895467563.3593001</v>
      </c>
      <c r="K31" s="120">
        <v>115.1647</v>
      </c>
      <c r="L31" s="120">
        <v>-2.5</v>
      </c>
      <c r="M31" s="120">
        <v>3.37</v>
      </c>
      <c r="N31" s="119">
        <v>-0.2578104</v>
      </c>
      <c r="O31" s="126">
        <v>-0.24699550000000001</v>
      </c>
    </row>
    <row r="32" spans="1:16" x14ac:dyDescent="0.15">
      <c r="A32" s="125">
        <v>43371</v>
      </c>
      <c r="B32" s="120">
        <v>116.94</v>
      </c>
      <c r="C32" s="124">
        <v>6.54</v>
      </c>
      <c r="D32" s="119">
        <v>5.9239100000000003E-2</v>
      </c>
      <c r="E32" s="120">
        <v>112.27</v>
      </c>
      <c r="F32" s="120">
        <v>111.7</v>
      </c>
      <c r="G32" s="120">
        <v>117.46</v>
      </c>
      <c r="H32" s="121" t="s">
        <v>76</v>
      </c>
      <c r="I32" s="122">
        <v>45105345</v>
      </c>
      <c r="J32" s="120">
        <v>5173232437.2475996</v>
      </c>
      <c r="K32" s="120">
        <v>116.819</v>
      </c>
      <c r="L32" s="120">
        <v>4.67</v>
      </c>
      <c r="M32" s="120">
        <v>5.76</v>
      </c>
      <c r="N32" s="119">
        <v>-8.6399199999999995E-2</v>
      </c>
      <c r="O32" s="126">
        <v>-5.06338E-2</v>
      </c>
    </row>
    <row r="33" spans="1:15" x14ac:dyDescent="0.15">
      <c r="A33" s="125">
        <v>43364</v>
      </c>
      <c r="B33" s="120">
        <v>110.4</v>
      </c>
      <c r="C33" s="124">
        <v>1.1399999999999999</v>
      </c>
      <c r="D33" s="119">
        <v>1.04338E-2</v>
      </c>
      <c r="E33" s="120">
        <v>109.58</v>
      </c>
      <c r="F33" s="120">
        <v>108.23</v>
      </c>
      <c r="G33" s="120">
        <v>111.98</v>
      </c>
      <c r="H33" s="121" t="s">
        <v>76</v>
      </c>
      <c r="I33" s="122">
        <v>49370955</v>
      </c>
      <c r="J33" s="120">
        <v>5449143270.9837999</v>
      </c>
      <c r="K33" s="120">
        <v>110.7409</v>
      </c>
      <c r="L33" s="120">
        <v>0.82</v>
      </c>
      <c r="M33" s="120">
        <v>3.75</v>
      </c>
      <c r="N33" s="119">
        <v>0.86347490000000005</v>
      </c>
      <c r="O33" s="126">
        <v>0.86972570000000005</v>
      </c>
    </row>
    <row r="34" spans="1:15" x14ac:dyDescent="0.15">
      <c r="A34" s="125">
        <v>43357</v>
      </c>
      <c r="B34" s="120">
        <v>109.26</v>
      </c>
      <c r="C34" s="124">
        <v>-1.71</v>
      </c>
      <c r="D34" s="119">
        <v>-1.5409600000000001E-2</v>
      </c>
      <c r="E34" s="120">
        <v>111.44</v>
      </c>
      <c r="F34" s="120">
        <v>108.88</v>
      </c>
      <c r="G34" s="120">
        <v>111.9075</v>
      </c>
      <c r="H34" s="121" t="s">
        <v>76</v>
      </c>
      <c r="I34" s="122">
        <v>26494028</v>
      </c>
      <c r="J34" s="120">
        <v>2914407785.1496</v>
      </c>
      <c r="K34" s="120">
        <v>109.54770000000001</v>
      </c>
      <c r="L34" s="120">
        <v>-2.1800000000000002</v>
      </c>
      <c r="M34" s="120">
        <v>3.0274999999999999</v>
      </c>
      <c r="N34" s="119">
        <v>0.16190779999999999</v>
      </c>
      <c r="O34" s="126">
        <v>0.15652079999999999</v>
      </c>
    </row>
    <row r="35" spans="1:15" x14ac:dyDescent="0.15">
      <c r="A35" s="125">
        <v>43350</v>
      </c>
      <c r="B35" s="120">
        <v>110.97</v>
      </c>
      <c r="C35" s="124">
        <v>-1.05</v>
      </c>
      <c r="D35" s="119">
        <v>-9.3732999999999993E-3</v>
      </c>
      <c r="E35" s="120">
        <v>111.8</v>
      </c>
      <c r="F35" s="120">
        <v>109.36</v>
      </c>
      <c r="G35" s="120">
        <v>112</v>
      </c>
      <c r="H35" s="121" t="s">
        <v>76</v>
      </c>
      <c r="I35" s="122">
        <v>22802178</v>
      </c>
      <c r="J35" s="120">
        <v>2519978666.1956</v>
      </c>
      <c r="K35" s="120">
        <v>110.9264</v>
      </c>
      <c r="L35" s="120">
        <v>-0.83</v>
      </c>
      <c r="M35" s="120">
        <v>2.64</v>
      </c>
      <c r="N35" s="119">
        <v>0.13862769999999999</v>
      </c>
      <c r="O35" s="126">
        <v>0.1209612</v>
      </c>
    </row>
    <row r="36" spans="1:15" x14ac:dyDescent="0.15">
      <c r="A36" s="125">
        <v>43343</v>
      </c>
      <c r="B36" s="120">
        <v>112.02</v>
      </c>
      <c r="C36" s="124">
        <v>0.09</v>
      </c>
      <c r="D36" s="119">
        <v>8.0409999999999998E-4</v>
      </c>
      <c r="E36" s="120">
        <v>112.49</v>
      </c>
      <c r="F36" s="120">
        <v>111.56</v>
      </c>
      <c r="G36" s="120">
        <v>112.89</v>
      </c>
      <c r="H36" s="121" t="s">
        <v>76</v>
      </c>
      <c r="I36" s="122">
        <v>20026018</v>
      </c>
      <c r="J36" s="120">
        <v>2248051714.0636001</v>
      </c>
      <c r="K36" s="120">
        <v>111.9218</v>
      </c>
      <c r="L36" s="120">
        <v>-0.47</v>
      </c>
      <c r="M36" s="120">
        <v>1.33</v>
      </c>
      <c r="N36" s="119">
        <v>-0.1082832</v>
      </c>
      <c r="O36" s="126">
        <v>-0.1076223</v>
      </c>
    </row>
    <row r="37" spans="1:15" x14ac:dyDescent="0.15">
      <c r="A37" s="125">
        <v>43336</v>
      </c>
      <c r="B37" s="120">
        <v>111.93</v>
      </c>
      <c r="C37" s="124">
        <v>-0.55000000000000004</v>
      </c>
      <c r="D37" s="119">
        <v>-4.8897999999999997E-3</v>
      </c>
      <c r="E37" s="120">
        <v>112.93</v>
      </c>
      <c r="F37" s="120">
        <v>111.44</v>
      </c>
      <c r="G37" s="120">
        <v>113</v>
      </c>
      <c r="H37" s="121" t="s">
        <v>76</v>
      </c>
      <c r="I37" s="122">
        <v>22457823</v>
      </c>
      <c r="J37" s="120">
        <v>2519170624.6626</v>
      </c>
      <c r="K37" s="120">
        <v>112.14919999999999</v>
      </c>
      <c r="L37" s="120">
        <v>-1</v>
      </c>
      <c r="M37" s="120">
        <v>1.56</v>
      </c>
      <c r="N37" s="119">
        <v>-0.1172142</v>
      </c>
      <c r="O37" s="126">
        <v>-0.1197727</v>
      </c>
    </row>
    <row r="38" spans="1:15" x14ac:dyDescent="0.15">
      <c r="A38" s="125">
        <v>43329</v>
      </c>
      <c r="B38" s="120">
        <v>112.48</v>
      </c>
      <c r="C38" s="124">
        <v>-0.2</v>
      </c>
      <c r="D38" s="119">
        <v>-1.7749E-3</v>
      </c>
      <c r="E38" s="120">
        <v>112.66</v>
      </c>
      <c r="F38" s="120">
        <v>111.47</v>
      </c>
      <c r="G38" s="120">
        <v>113.33</v>
      </c>
      <c r="H38" s="121" t="s">
        <v>76</v>
      </c>
      <c r="I38" s="122">
        <v>25439718</v>
      </c>
      <c r="J38" s="120">
        <v>2861954791.8604999</v>
      </c>
      <c r="K38" s="120">
        <v>112.3908</v>
      </c>
      <c r="L38" s="120">
        <v>-0.18</v>
      </c>
      <c r="M38" s="120">
        <v>1.86</v>
      </c>
      <c r="N38" s="119">
        <v>-0.51719910000000002</v>
      </c>
      <c r="O38" s="126">
        <v>-0.52869580000000005</v>
      </c>
    </row>
    <row r="39" spans="1:15" x14ac:dyDescent="0.15">
      <c r="A39" s="125">
        <v>43322</v>
      </c>
      <c r="B39" s="120">
        <v>112.68</v>
      </c>
      <c r="C39" s="124">
        <v>-1.41</v>
      </c>
      <c r="D39" s="119">
        <v>-1.23587E-2</v>
      </c>
      <c r="E39" s="120">
        <v>114.66</v>
      </c>
      <c r="F39" s="120">
        <v>112.4</v>
      </c>
      <c r="G39" s="120">
        <v>117.9</v>
      </c>
      <c r="H39" s="121" t="s">
        <v>76</v>
      </c>
      <c r="I39" s="122">
        <v>52691946</v>
      </c>
      <c r="J39" s="120">
        <v>6072415287.2257996</v>
      </c>
      <c r="K39" s="120">
        <v>112.9706</v>
      </c>
      <c r="L39" s="120">
        <v>-1.98</v>
      </c>
      <c r="M39" s="120">
        <v>5.5</v>
      </c>
      <c r="N39" s="119">
        <v>0.82564420000000005</v>
      </c>
      <c r="O39" s="126">
        <v>0.85890500000000003</v>
      </c>
    </row>
    <row r="40" spans="1:15" x14ac:dyDescent="0.15">
      <c r="A40" s="125">
        <v>43315</v>
      </c>
      <c r="B40" s="120">
        <v>114.09</v>
      </c>
      <c r="C40" s="124">
        <v>1.47</v>
      </c>
      <c r="D40" s="119">
        <v>1.30527E-2</v>
      </c>
      <c r="E40" s="120">
        <v>112.2</v>
      </c>
      <c r="F40" s="120">
        <v>111.68</v>
      </c>
      <c r="G40" s="120">
        <v>114.095</v>
      </c>
      <c r="H40" s="121" t="s">
        <v>76</v>
      </c>
      <c r="I40" s="122">
        <v>28862112</v>
      </c>
      <c r="J40" s="120">
        <v>3266662435.4549999</v>
      </c>
      <c r="K40" s="120">
        <v>113.6495</v>
      </c>
      <c r="L40" s="120">
        <v>1.89</v>
      </c>
      <c r="M40" s="120">
        <v>2.415</v>
      </c>
      <c r="N40" s="119">
        <v>-0.12620999999999999</v>
      </c>
      <c r="O40" s="126">
        <v>-0.1159437</v>
      </c>
    </row>
    <row r="41" spans="1:15" x14ac:dyDescent="0.15">
      <c r="A41" s="125">
        <v>43308</v>
      </c>
      <c r="B41" s="120">
        <v>112.62</v>
      </c>
      <c r="C41" s="124">
        <v>1.1399999999999999</v>
      </c>
      <c r="D41" s="119">
        <v>1.0226000000000001E-2</v>
      </c>
      <c r="E41" s="120">
        <v>111.05</v>
      </c>
      <c r="F41" s="120">
        <v>109.63</v>
      </c>
      <c r="G41" s="120">
        <v>114.5617</v>
      </c>
      <c r="H41" s="121" t="s">
        <v>76</v>
      </c>
      <c r="I41" s="122">
        <v>33030947</v>
      </c>
      <c r="J41" s="120">
        <v>3695083987.8074002</v>
      </c>
      <c r="K41" s="120">
        <v>112.7508</v>
      </c>
      <c r="L41" s="120">
        <v>1.57</v>
      </c>
      <c r="M41" s="120">
        <v>4.9317000000000002</v>
      </c>
      <c r="N41" s="119">
        <v>-0.3807236</v>
      </c>
      <c r="O41" s="126">
        <v>-0.37948359999999998</v>
      </c>
    </row>
    <row r="42" spans="1:15" x14ac:dyDescent="0.15">
      <c r="A42" s="125">
        <v>43301</v>
      </c>
      <c r="B42" s="120">
        <v>111.48</v>
      </c>
      <c r="C42" s="124">
        <v>1.48</v>
      </c>
      <c r="D42" s="119">
        <v>1.3454499999999999E-2</v>
      </c>
      <c r="E42" s="120">
        <v>109.82</v>
      </c>
      <c r="F42" s="120">
        <v>108.77</v>
      </c>
      <c r="G42" s="120">
        <v>114.68</v>
      </c>
      <c r="H42" s="121" t="s">
        <v>76</v>
      </c>
      <c r="I42" s="122">
        <v>53337975</v>
      </c>
      <c r="J42" s="120">
        <v>5954853006.0373001</v>
      </c>
      <c r="K42" s="120">
        <v>111.5706</v>
      </c>
      <c r="L42" s="120">
        <v>1.66</v>
      </c>
      <c r="M42" s="120">
        <v>5.91</v>
      </c>
      <c r="N42" s="119">
        <v>0.53212800000000005</v>
      </c>
      <c r="O42" s="126">
        <v>0.585893</v>
      </c>
    </row>
    <row r="43" spans="1:15" x14ac:dyDescent="0.15">
      <c r="A43" s="125">
        <v>43294</v>
      </c>
      <c r="B43" s="120">
        <v>110</v>
      </c>
      <c r="C43" s="124">
        <v>5.22</v>
      </c>
      <c r="D43" s="119">
        <v>4.98187E-2</v>
      </c>
      <c r="E43" s="120">
        <v>105.01</v>
      </c>
      <c r="F43" s="120">
        <v>104.75</v>
      </c>
      <c r="G43" s="120">
        <v>110.24</v>
      </c>
      <c r="H43" s="121" t="s">
        <v>76</v>
      </c>
      <c r="I43" s="122">
        <v>34813002</v>
      </c>
      <c r="J43" s="120">
        <v>3754889561.4221001</v>
      </c>
      <c r="K43" s="120">
        <v>109.4722</v>
      </c>
      <c r="L43" s="120">
        <v>4.99</v>
      </c>
      <c r="M43" s="120">
        <v>5.49</v>
      </c>
      <c r="N43" s="119">
        <v>0.90930679999999997</v>
      </c>
      <c r="O43" s="126">
        <v>0.96353920000000004</v>
      </c>
    </row>
    <row r="44" spans="1:15" x14ac:dyDescent="0.15">
      <c r="A44" s="125">
        <v>43287</v>
      </c>
      <c r="B44" s="120">
        <v>104.78</v>
      </c>
      <c r="C44" s="124">
        <v>-0.03</v>
      </c>
      <c r="D44" s="119">
        <v>-2.8620000000000002E-4</v>
      </c>
      <c r="E44" s="120">
        <v>104.15</v>
      </c>
      <c r="F44" s="120">
        <v>103.5</v>
      </c>
      <c r="G44" s="120">
        <v>105.95</v>
      </c>
      <c r="H44" s="121" t="s">
        <v>76</v>
      </c>
      <c r="I44" s="122">
        <v>18233320</v>
      </c>
      <c r="J44" s="120">
        <v>1912306936.1693001</v>
      </c>
      <c r="K44" s="120">
        <v>104.7508</v>
      </c>
      <c r="L44" s="120">
        <v>0.63</v>
      </c>
      <c r="M44" s="120">
        <v>2.4500000000000002</v>
      </c>
      <c r="N44" s="119">
        <v>-0.49946420000000002</v>
      </c>
      <c r="O44" s="126">
        <v>-0.49823909999999999</v>
      </c>
    </row>
    <row r="45" spans="1:15" x14ac:dyDescent="0.15">
      <c r="A45" s="125">
        <v>43280</v>
      </c>
      <c r="B45" s="120">
        <v>104.81</v>
      </c>
      <c r="C45" s="124">
        <v>-1.53</v>
      </c>
      <c r="D45" s="119">
        <v>-1.4387799999999999E-2</v>
      </c>
      <c r="E45" s="120">
        <v>106</v>
      </c>
      <c r="F45" s="120">
        <v>103.48009999999999</v>
      </c>
      <c r="G45" s="120">
        <v>106.08</v>
      </c>
      <c r="H45" s="121" t="s">
        <v>76</v>
      </c>
      <c r="I45" s="122">
        <v>36427606</v>
      </c>
      <c r="J45" s="120">
        <v>3811191424.3378</v>
      </c>
      <c r="K45" s="120">
        <v>105.1705</v>
      </c>
      <c r="L45" s="120">
        <v>-1.19</v>
      </c>
      <c r="M45" s="120">
        <v>2.5998999999999999</v>
      </c>
      <c r="N45" s="119">
        <v>-0.32262210000000002</v>
      </c>
      <c r="O45" s="126">
        <v>-0.33588829999999997</v>
      </c>
    </row>
    <row r="46" spans="1:15" x14ac:dyDescent="0.15">
      <c r="A46" s="125">
        <v>43273</v>
      </c>
      <c r="B46" s="120">
        <v>106.34</v>
      </c>
      <c r="C46" s="124">
        <v>-2.5099999999999998</v>
      </c>
      <c r="D46" s="119">
        <v>-2.3059300000000001E-2</v>
      </c>
      <c r="E46" s="120">
        <v>107</v>
      </c>
      <c r="F46" s="120">
        <v>105.76</v>
      </c>
      <c r="G46" s="120">
        <v>107.9</v>
      </c>
      <c r="H46" s="121" t="s">
        <v>76</v>
      </c>
      <c r="I46" s="122">
        <v>53777379</v>
      </c>
      <c r="J46" s="120">
        <v>5738780815.6576004</v>
      </c>
      <c r="K46" s="120">
        <v>106.4449</v>
      </c>
      <c r="L46" s="120">
        <v>-0.66</v>
      </c>
      <c r="M46" s="120">
        <v>2.14</v>
      </c>
      <c r="N46" s="119">
        <v>-0.26970169999999999</v>
      </c>
      <c r="O46" s="126">
        <v>-0.27156370000000002</v>
      </c>
    </row>
    <row r="47" spans="1:15" x14ac:dyDescent="0.15">
      <c r="A47" s="125">
        <v>43266</v>
      </c>
      <c r="B47" s="120">
        <v>108.85</v>
      </c>
      <c r="C47" s="124">
        <v>4.87</v>
      </c>
      <c r="D47" s="119">
        <v>4.68359E-2</v>
      </c>
      <c r="E47" s="120">
        <v>103.93</v>
      </c>
      <c r="F47" s="120">
        <v>102.67</v>
      </c>
      <c r="G47" s="120">
        <v>109.49</v>
      </c>
      <c r="H47" s="121" t="s">
        <v>76</v>
      </c>
      <c r="I47" s="122">
        <v>73637549</v>
      </c>
      <c r="J47" s="120">
        <v>7878219117.2012997</v>
      </c>
      <c r="K47" s="120">
        <v>108.764</v>
      </c>
      <c r="L47" s="120">
        <v>4.92</v>
      </c>
      <c r="M47" s="120">
        <v>6.82</v>
      </c>
      <c r="N47" s="119">
        <v>1.1006351000000001</v>
      </c>
      <c r="O47" s="126">
        <v>1.2132383</v>
      </c>
    </row>
    <row r="48" spans="1:15" x14ac:dyDescent="0.15">
      <c r="A48" s="125">
        <v>43259</v>
      </c>
      <c r="B48" s="120">
        <v>103.98</v>
      </c>
      <c r="C48" s="124">
        <v>4.62</v>
      </c>
      <c r="D48" s="119">
        <v>4.64976E-2</v>
      </c>
      <c r="E48" s="120">
        <v>99.76</v>
      </c>
      <c r="F48" s="120">
        <v>99.7</v>
      </c>
      <c r="G48" s="120">
        <v>103.99</v>
      </c>
      <c r="H48" s="121" t="s">
        <v>76</v>
      </c>
      <c r="I48" s="122">
        <v>35054898</v>
      </c>
      <c r="J48" s="120">
        <v>3559589222.3930998</v>
      </c>
      <c r="K48" s="120">
        <v>103.4997</v>
      </c>
      <c r="L48" s="120">
        <v>4.22</v>
      </c>
      <c r="M48" s="120">
        <v>4.29</v>
      </c>
      <c r="N48" s="119">
        <v>2.872E-3</v>
      </c>
      <c r="O48" s="126">
        <v>2.13105E-2</v>
      </c>
    </row>
    <row r="49" spans="1:21" x14ac:dyDescent="0.15">
      <c r="A49" s="125">
        <v>43252</v>
      </c>
      <c r="B49" s="120">
        <v>99.36</v>
      </c>
      <c r="C49" s="124">
        <v>-2.84</v>
      </c>
      <c r="D49" s="119">
        <v>-2.77886E-2</v>
      </c>
      <c r="E49" s="120">
        <v>100.55</v>
      </c>
      <c r="F49" s="120">
        <v>98.808999999999997</v>
      </c>
      <c r="G49" s="120">
        <v>101.65</v>
      </c>
      <c r="H49" s="121" t="s">
        <v>76</v>
      </c>
      <c r="I49" s="122">
        <v>34954507</v>
      </c>
      <c r="J49" s="120">
        <v>3485315378.8178</v>
      </c>
      <c r="K49" s="120">
        <v>99.524699999999996</v>
      </c>
      <c r="L49" s="120">
        <v>-1.19</v>
      </c>
      <c r="M49" s="120">
        <v>2.8410000000000002</v>
      </c>
      <c r="N49" s="119">
        <v>-1.0451500000000001E-2</v>
      </c>
      <c r="O49" s="126">
        <v>-4.2813200000000003E-2</v>
      </c>
    </row>
    <row r="50" spans="1:21" x14ac:dyDescent="0.15">
      <c r="A50" s="125">
        <v>43245</v>
      </c>
      <c r="B50" s="120">
        <v>102.2</v>
      </c>
      <c r="C50" s="124">
        <v>-1.73</v>
      </c>
      <c r="D50" s="119">
        <v>-1.6645799999999999E-2</v>
      </c>
      <c r="E50" s="120">
        <v>104.22</v>
      </c>
      <c r="F50" s="120">
        <v>101.21</v>
      </c>
      <c r="G50" s="120">
        <v>105.49</v>
      </c>
      <c r="H50" s="121" t="s">
        <v>76</v>
      </c>
      <c r="I50" s="122">
        <v>35323692</v>
      </c>
      <c r="J50" s="120">
        <v>3641207117.4920998</v>
      </c>
      <c r="K50" s="120">
        <v>102.4229</v>
      </c>
      <c r="L50" s="120">
        <v>-2.02</v>
      </c>
      <c r="M50" s="120">
        <v>4.28</v>
      </c>
      <c r="N50" s="119">
        <v>-3.25931E-2</v>
      </c>
      <c r="O50" s="126">
        <v>-3.8226900000000001E-2</v>
      </c>
    </row>
    <row r="51" spans="1:21" x14ac:dyDescent="0.15">
      <c r="A51" s="125">
        <v>43238</v>
      </c>
      <c r="B51" s="120">
        <v>103.93</v>
      </c>
      <c r="C51" s="124">
        <v>1.86</v>
      </c>
      <c r="D51" s="119">
        <v>1.8222800000000001E-2</v>
      </c>
      <c r="E51" s="120">
        <v>102.44</v>
      </c>
      <c r="F51" s="120">
        <v>101.98</v>
      </c>
      <c r="G51" s="120">
        <v>105.48</v>
      </c>
      <c r="H51" s="121" t="s">
        <v>76</v>
      </c>
      <c r="I51" s="122">
        <v>36513790</v>
      </c>
      <c r="J51" s="120">
        <v>3785931452.5764999</v>
      </c>
      <c r="K51" s="120">
        <v>104.05370000000001</v>
      </c>
      <c r="L51" s="120">
        <v>1.49</v>
      </c>
      <c r="M51" s="120">
        <v>3.5</v>
      </c>
      <c r="N51" s="119">
        <v>-0.37816689999999997</v>
      </c>
      <c r="O51" s="126">
        <v>-0.36291499999999999</v>
      </c>
    </row>
    <row r="52" spans="1:21" x14ac:dyDescent="0.15">
      <c r="A52" s="125">
        <v>43231</v>
      </c>
      <c r="B52" s="120">
        <v>102.07</v>
      </c>
      <c r="C52" s="124">
        <v>0.92</v>
      </c>
      <c r="D52" s="119">
        <v>9.0954E-3</v>
      </c>
      <c r="E52" s="120">
        <v>102.35</v>
      </c>
      <c r="F52" s="120">
        <v>99.3</v>
      </c>
      <c r="G52" s="120">
        <v>102.68</v>
      </c>
      <c r="H52" s="121" t="s">
        <v>76</v>
      </c>
      <c r="I52" s="122">
        <v>58719602</v>
      </c>
      <c r="J52" s="120">
        <v>5942584091.8835001</v>
      </c>
      <c r="K52" s="120">
        <v>101.83320000000001</v>
      </c>
      <c r="L52" s="120">
        <v>-0.28000000000000003</v>
      </c>
      <c r="M52" s="120">
        <v>3.38</v>
      </c>
      <c r="N52" s="119">
        <v>0.30510419999999999</v>
      </c>
      <c r="O52" s="126">
        <v>0.32242140000000002</v>
      </c>
    </row>
    <row r="53" spans="1:21" x14ac:dyDescent="0.15">
      <c r="A53" s="125">
        <v>43224</v>
      </c>
      <c r="B53" s="120">
        <v>101.15</v>
      </c>
      <c r="C53" s="124">
        <v>1.92</v>
      </c>
      <c r="D53" s="119">
        <v>1.9349000000000002E-2</v>
      </c>
      <c r="E53" s="120">
        <v>100.41</v>
      </c>
      <c r="F53" s="120">
        <v>97.68</v>
      </c>
      <c r="G53" s="120">
        <v>101.3736</v>
      </c>
      <c r="H53" s="121" t="s">
        <v>76</v>
      </c>
      <c r="I53" s="122">
        <v>44992272</v>
      </c>
      <c r="J53" s="120">
        <v>4493714374.0367002</v>
      </c>
      <c r="K53" s="120">
        <v>100.6024</v>
      </c>
      <c r="L53" s="120">
        <v>0.74</v>
      </c>
      <c r="M53" s="120">
        <v>3.6936</v>
      </c>
      <c r="N53" s="119">
        <v>0.19942080000000001</v>
      </c>
      <c r="O53" s="126">
        <v>0.19742170000000001</v>
      </c>
    </row>
    <row r="54" spans="1:21" x14ac:dyDescent="0.15">
      <c r="A54" s="125">
        <v>43217</v>
      </c>
      <c r="B54" s="120">
        <v>99.23</v>
      </c>
      <c r="C54" s="124">
        <v>-1.01</v>
      </c>
      <c r="D54" s="119">
        <v>-1.0075799999999999E-2</v>
      </c>
      <c r="E54" s="120">
        <v>100.55</v>
      </c>
      <c r="F54" s="120">
        <v>98.86</v>
      </c>
      <c r="G54" s="120">
        <v>101.49</v>
      </c>
      <c r="H54" s="121" t="s">
        <v>76</v>
      </c>
      <c r="I54" s="122">
        <v>37511666</v>
      </c>
      <c r="J54" s="120">
        <v>3752825231.8393998</v>
      </c>
      <c r="K54" s="120">
        <v>99.378100000000003</v>
      </c>
      <c r="L54" s="120">
        <v>-1.32</v>
      </c>
      <c r="M54" s="120">
        <v>2.63</v>
      </c>
      <c r="N54" s="119">
        <v>-3.6377199999999998E-2</v>
      </c>
      <c r="O54" s="126">
        <v>-4.5400799999999998E-2</v>
      </c>
    </row>
    <row r="55" spans="1:21" x14ac:dyDescent="0.15">
      <c r="A55" s="125">
        <v>43210</v>
      </c>
      <c r="B55" s="120">
        <v>100.24</v>
      </c>
      <c r="C55" s="124">
        <v>-0.11</v>
      </c>
      <c r="D55" s="119">
        <v>-1.0962000000000001E-3</v>
      </c>
      <c r="E55" s="120">
        <v>100.69</v>
      </c>
      <c r="F55" s="120">
        <v>99.73</v>
      </c>
      <c r="G55" s="120">
        <v>102.71</v>
      </c>
      <c r="H55" s="121" t="s">
        <v>76</v>
      </c>
      <c r="I55" s="122">
        <v>38927750</v>
      </c>
      <c r="J55" s="120">
        <v>3931309654.6399002</v>
      </c>
      <c r="K55" s="120">
        <v>100.3998</v>
      </c>
      <c r="L55" s="120">
        <v>-0.45</v>
      </c>
      <c r="M55" s="120">
        <v>2.98</v>
      </c>
      <c r="N55" s="119">
        <v>0.10008789999999999</v>
      </c>
      <c r="O55" s="126">
        <v>0.1027477</v>
      </c>
    </row>
    <row r="56" spans="1:21" x14ac:dyDescent="0.15">
      <c r="A56" s="125">
        <v>43203</v>
      </c>
      <c r="B56" s="120">
        <v>100.35</v>
      </c>
      <c r="C56" s="124">
        <v>0</v>
      </c>
      <c r="D56" s="119">
        <v>0</v>
      </c>
      <c r="E56" s="120">
        <v>100.7</v>
      </c>
      <c r="F56" s="120">
        <v>99.58</v>
      </c>
      <c r="G56" s="120">
        <v>101.65</v>
      </c>
      <c r="H56" s="121" t="s">
        <v>76</v>
      </c>
      <c r="I56" s="122">
        <v>35386035</v>
      </c>
      <c r="J56" s="120">
        <v>3565012864.369</v>
      </c>
      <c r="K56" s="120">
        <v>100.5865</v>
      </c>
      <c r="L56" s="120">
        <v>-0.35</v>
      </c>
      <c r="M56" s="120">
        <v>2.0699999999999998</v>
      </c>
      <c r="N56" s="119">
        <v>-9.7818600000000006E-2</v>
      </c>
      <c r="O56" s="126">
        <v>-8.9872300000000002E-2</v>
      </c>
    </row>
    <row r="57" spans="1:21" x14ac:dyDescent="0.15">
      <c r="A57" s="125">
        <v>43196</v>
      </c>
      <c r="B57" s="120">
        <v>100.35</v>
      </c>
      <c r="C57" s="124">
        <v>-0.09</v>
      </c>
      <c r="D57" s="119">
        <v>-8.9610000000000004E-4</v>
      </c>
      <c r="E57" s="120">
        <v>100.18</v>
      </c>
      <c r="F57" s="120">
        <v>97.7</v>
      </c>
      <c r="G57" s="120">
        <v>102.38</v>
      </c>
      <c r="H57" s="121" t="s">
        <v>76</v>
      </c>
      <c r="I57" s="122">
        <v>39222749</v>
      </c>
      <c r="J57" s="120">
        <v>3917047061.9562001</v>
      </c>
      <c r="K57" s="120">
        <v>100.6978</v>
      </c>
      <c r="L57" s="120">
        <v>0.17</v>
      </c>
      <c r="M57" s="120">
        <v>4.68</v>
      </c>
      <c r="N57" s="119">
        <v>0.18940129999999999</v>
      </c>
      <c r="O57" s="126">
        <v>0.1887395</v>
      </c>
    </row>
    <row r="58" spans="1:21" x14ac:dyDescent="0.15">
      <c r="A58" s="125">
        <v>43189</v>
      </c>
      <c r="B58" s="120">
        <v>100.44</v>
      </c>
      <c r="C58" s="124">
        <v>1.9</v>
      </c>
      <c r="D58" s="119">
        <v>1.92815E-2</v>
      </c>
      <c r="E58" s="120">
        <v>99.86</v>
      </c>
      <c r="F58" s="120">
        <v>98.15</v>
      </c>
      <c r="G58" s="120">
        <v>101.28</v>
      </c>
      <c r="H58" s="121" t="s">
        <v>76</v>
      </c>
      <c r="I58" s="122">
        <v>32976884</v>
      </c>
      <c r="J58" s="120">
        <v>3295126613.5977998</v>
      </c>
      <c r="K58" s="120">
        <v>100.5236</v>
      </c>
      <c r="L58" s="120">
        <v>0.57999999999999996</v>
      </c>
      <c r="M58" s="120">
        <v>3.13</v>
      </c>
      <c r="N58" s="119">
        <v>-0.1185413</v>
      </c>
      <c r="O58" s="126">
        <v>-0.1288916</v>
      </c>
    </row>
    <row r="59" spans="1:21" x14ac:dyDescent="0.15">
      <c r="A59" s="125">
        <v>43182</v>
      </c>
      <c r="B59" s="120">
        <v>98.54</v>
      </c>
      <c r="C59" s="124">
        <v>-4.33</v>
      </c>
      <c r="D59" s="119">
        <v>-4.2091999999999997E-2</v>
      </c>
      <c r="E59" s="120">
        <v>102.8</v>
      </c>
      <c r="F59" s="120">
        <v>98.45</v>
      </c>
      <c r="G59" s="120">
        <v>102.95</v>
      </c>
      <c r="H59" s="121" t="s">
        <v>76</v>
      </c>
      <c r="I59" s="122">
        <v>37411717</v>
      </c>
      <c r="J59" s="120">
        <v>3782682588.7466998</v>
      </c>
      <c r="K59" s="120">
        <v>99.658600000000007</v>
      </c>
      <c r="L59" s="120">
        <v>-4.26</v>
      </c>
      <c r="M59" s="120">
        <v>4.5</v>
      </c>
      <c r="N59" s="119">
        <v>6.6455799999999995E-2</v>
      </c>
      <c r="O59" s="126">
        <v>3.6944699999999997E-2</v>
      </c>
    </row>
    <row r="60" spans="1:21" ht="15" x14ac:dyDescent="0.2">
      <c r="A60" s="125">
        <v>43175</v>
      </c>
      <c r="B60" s="120">
        <v>102.87</v>
      </c>
      <c r="C60" s="124">
        <v>-1.86</v>
      </c>
      <c r="D60" s="119">
        <v>-1.7760000000000001E-2</v>
      </c>
      <c r="E60" s="120">
        <v>104.715</v>
      </c>
      <c r="F60" s="120">
        <v>102.84</v>
      </c>
      <c r="G60" s="120">
        <v>105.94</v>
      </c>
      <c r="H60" s="121" t="s">
        <v>76</v>
      </c>
      <c r="I60" s="122">
        <v>35080419</v>
      </c>
      <c r="J60" s="120">
        <v>3647911546.1019001</v>
      </c>
      <c r="K60" s="120">
        <v>103.2598</v>
      </c>
      <c r="L60" s="120">
        <v>-1.845</v>
      </c>
      <c r="M60" s="120">
        <v>3.1</v>
      </c>
      <c r="N60" s="119">
        <v>0.1534625</v>
      </c>
      <c r="O60" s="126">
        <v>0.15414620000000001</v>
      </c>
      <c r="P60"/>
      <c r="Q60"/>
      <c r="R60"/>
      <c r="S60"/>
      <c r="T60"/>
      <c r="U60"/>
    </row>
    <row r="61" spans="1:21" ht="15" x14ac:dyDescent="0.2">
      <c r="A61" s="125">
        <v>43168</v>
      </c>
      <c r="B61" s="120">
        <v>104.73</v>
      </c>
      <c r="C61" s="124">
        <v>1.74</v>
      </c>
      <c r="D61" s="119">
        <v>1.6894800000000001E-2</v>
      </c>
      <c r="E61" s="120">
        <v>102.71</v>
      </c>
      <c r="F61" s="120">
        <v>102.42</v>
      </c>
      <c r="G61" s="120">
        <v>104.95</v>
      </c>
      <c r="H61" s="121" t="s">
        <v>76</v>
      </c>
      <c r="I61" s="122">
        <v>30413142</v>
      </c>
      <c r="J61" s="120">
        <v>3160701332.1533999</v>
      </c>
      <c r="K61" s="120">
        <v>104.2984</v>
      </c>
      <c r="L61" s="120">
        <v>2.02</v>
      </c>
      <c r="M61" s="120">
        <v>2.5299999999999998</v>
      </c>
      <c r="N61" s="119">
        <v>-0.40831899999999999</v>
      </c>
      <c r="O61" s="126">
        <v>-0.41315059999999998</v>
      </c>
      <c r="P61"/>
      <c r="Q61"/>
      <c r="R61"/>
      <c r="S61"/>
      <c r="T61"/>
      <c r="U61"/>
    </row>
    <row r="62" spans="1:21" ht="15" x14ac:dyDescent="0.2">
      <c r="A62" s="125">
        <v>43161</v>
      </c>
      <c r="B62" s="120">
        <v>102.99</v>
      </c>
      <c r="C62" s="124">
        <v>-4.26</v>
      </c>
      <c r="D62" s="119">
        <v>-3.97203E-2</v>
      </c>
      <c r="E62" s="120">
        <v>108</v>
      </c>
      <c r="F62" s="120">
        <v>101.33</v>
      </c>
      <c r="G62" s="120">
        <v>109.81</v>
      </c>
      <c r="H62" s="121" t="s">
        <v>76</v>
      </c>
      <c r="I62" s="122">
        <v>51401249</v>
      </c>
      <c r="J62" s="120">
        <v>5385881845.9812002</v>
      </c>
      <c r="K62" s="120">
        <v>102.2928</v>
      </c>
      <c r="L62" s="120">
        <v>-5.01</v>
      </c>
      <c r="M62" s="120">
        <v>8.48</v>
      </c>
      <c r="N62" s="119">
        <v>1.138061</v>
      </c>
      <c r="O62" s="126">
        <v>1.1108997</v>
      </c>
      <c r="P62"/>
      <c r="Q62"/>
      <c r="R62"/>
      <c r="S62"/>
      <c r="T62"/>
      <c r="U62"/>
    </row>
    <row r="63" spans="1:21" ht="15" x14ac:dyDescent="0.2">
      <c r="A63" s="125">
        <v>43154</v>
      </c>
      <c r="B63" s="120">
        <v>107.25</v>
      </c>
      <c r="C63" s="124">
        <v>0.72</v>
      </c>
      <c r="D63" s="119">
        <v>6.7587000000000003E-3</v>
      </c>
      <c r="E63" s="120">
        <v>106.37</v>
      </c>
      <c r="F63" s="120">
        <v>104.93</v>
      </c>
      <c r="G63" s="120">
        <v>107.565</v>
      </c>
      <c r="H63" s="121" t="s">
        <v>76</v>
      </c>
      <c r="I63" s="122">
        <v>24041058</v>
      </c>
      <c r="J63" s="120">
        <v>2551462750.4647999</v>
      </c>
      <c r="K63" s="120">
        <v>106.5454</v>
      </c>
      <c r="L63" s="120">
        <v>0.88</v>
      </c>
      <c r="M63" s="120">
        <v>2.6349999999999998</v>
      </c>
      <c r="N63" s="119">
        <v>-0.40930119999999998</v>
      </c>
      <c r="O63" s="126">
        <v>-0.39990930000000002</v>
      </c>
      <c r="P63"/>
      <c r="Q63"/>
      <c r="R63"/>
      <c r="S63"/>
      <c r="T63"/>
      <c r="U63"/>
    </row>
    <row r="64" spans="1:21" ht="15" x14ac:dyDescent="0.2">
      <c r="A64" s="125">
        <v>43147</v>
      </c>
      <c r="B64" s="120">
        <v>106.53</v>
      </c>
      <c r="C64" s="124">
        <v>3.44</v>
      </c>
      <c r="D64" s="119">
        <v>3.33689E-2</v>
      </c>
      <c r="E64" s="120">
        <v>103.93</v>
      </c>
      <c r="F64" s="120">
        <v>102.1</v>
      </c>
      <c r="G64" s="120">
        <v>107.345</v>
      </c>
      <c r="H64" s="121" t="s">
        <v>76</v>
      </c>
      <c r="I64" s="122">
        <v>40699353</v>
      </c>
      <c r="J64" s="120">
        <v>4251795281.2133999</v>
      </c>
      <c r="K64" s="120">
        <v>106.49939999999999</v>
      </c>
      <c r="L64" s="120">
        <v>2.6</v>
      </c>
      <c r="M64" s="120">
        <v>5.2450000000000001</v>
      </c>
      <c r="N64" s="119">
        <v>-0.4224193</v>
      </c>
      <c r="O64" s="126">
        <v>-0.42239080000000001</v>
      </c>
      <c r="P64"/>
      <c r="Q64"/>
      <c r="R64"/>
      <c r="S64"/>
      <c r="T64"/>
      <c r="U64"/>
    </row>
    <row r="65" spans="1:21" ht="15" x14ac:dyDescent="0.2">
      <c r="A65" s="125">
        <v>43140</v>
      </c>
      <c r="B65" s="120">
        <v>103.09</v>
      </c>
      <c r="C65" s="124">
        <v>-5.61</v>
      </c>
      <c r="D65" s="119">
        <v>-5.16099E-2</v>
      </c>
      <c r="E65" s="120">
        <v>107.1</v>
      </c>
      <c r="F65" s="120">
        <v>100.26</v>
      </c>
      <c r="G65" s="120">
        <v>108.63</v>
      </c>
      <c r="H65" s="121" t="s">
        <v>76</v>
      </c>
      <c r="I65" s="122">
        <v>70465219</v>
      </c>
      <c r="J65" s="120">
        <v>7361024396.4771996</v>
      </c>
      <c r="K65" s="120">
        <v>101.8216</v>
      </c>
      <c r="L65" s="120">
        <v>-4.01</v>
      </c>
      <c r="M65" s="120">
        <v>8.3699999999999992</v>
      </c>
      <c r="N65" s="119">
        <v>0.58172610000000002</v>
      </c>
      <c r="O65" s="126">
        <v>0.50088180000000004</v>
      </c>
      <c r="P65"/>
      <c r="Q65"/>
      <c r="R65"/>
      <c r="S65"/>
      <c r="T65"/>
      <c r="U65"/>
    </row>
    <row r="66" spans="1:21" ht="15" x14ac:dyDescent="0.2">
      <c r="A66" s="125">
        <v>43133</v>
      </c>
      <c r="B66" s="120">
        <v>108.7</v>
      </c>
      <c r="C66" s="124">
        <v>-3.49</v>
      </c>
      <c r="D66" s="119">
        <v>-3.1107900000000001E-2</v>
      </c>
      <c r="E66" s="120">
        <v>112.1</v>
      </c>
      <c r="F66" s="120">
        <v>107.36</v>
      </c>
      <c r="G66" s="120">
        <v>112.45</v>
      </c>
      <c r="H66" s="121" t="s">
        <v>76</v>
      </c>
      <c r="I66" s="122">
        <v>44549571</v>
      </c>
      <c r="J66" s="120">
        <v>4904466546.3666</v>
      </c>
      <c r="K66" s="120">
        <v>109.3485</v>
      </c>
      <c r="L66" s="120">
        <v>-3.4</v>
      </c>
      <c r="M66" s="120">
        <v>5.09</v>
      </c>
      <c r="N66" s="119">
        <v>0.21066760000000001</v>
      </c>
      <c r="O66" s="126">
        <v>0.20098150000000001</v>
      </c>
      <c r="P66"/>
      <c r="Q66"/>
      <c r="R66"/>
      <c r="S66"/>
      <c r="T66"/>
      <c r="U66"/>
    </row>
    <row r="67" spans="1:21" ht="15" x14ac:dyDescent="0.2">
      <c r="A67" s="125">
        <v>43126</v>
      </c>
      <c r="B67" s="120">
        <v>112.19</v>
      </c>
      <c r="C67" s="124">
        <v>1.6</v>
      </c>
      <c r="D67" s="119">
        <v>1.4467900000000001E-2</v>
      </c>
      <c r="E67" s="120">
        <v>110.27</v>
      </c>
      <c r="F67" s="120">
        <v>109.89</v>
      </c>
      <c r="G67" s="120">
        <v>112.5324</v>
      </c>
      <c r="H67" s="121" t="s">
        <v>76</v>
      </c>
      <c r="I67" s="122">
        <v>36797526</v>
      </c>
      <c r="J67" s="120">
        <v>4083715297.9075999</v>
      </c>
      <c r="K67" s="120">
        <v>111.85599999999999</v>
      </c>
      <c r="L67" s="120">
        <v>1.92</v>
      </c>
      <c r="M67" s="120">
        <v>2.6423999999999999</v>
      </c>
      <c r="N67" s="119">
        <v>9.2397599999999996E-2</v>
      </c>
      <c r="O67" s="126">
        <v>9.1833700000000004E-2</v>
      </c>
      <c r="P67"/>
      <c r="Q67"/>
      <c r="R67"/>
      <c r="S67"/>
      <c r="T67"/>
      <c r="U67"/>
    </row>
    <row r="68" spans="1:21" ht="15" x14ac:dyDescent="0.2">
      <c r="A68" s="125">
        <v>43119</v>
      </c>
      <c r="B68" s="120">
        <v>110.59</v>
      </c>
      <c r="C68" s="124">
        <v>-1.88</v>
      </c>
      <c r="D68" s="119">
        <v>-1.6715600000000001E-2</v>
      </c>
      <c r="E68" s="120">
        <v>113.07</v>
      </c>
      <c r="F68" s="120">
        <v>109.84</v>
      </c>
      <c r="G68" s="120">
        <v>113.16</v>
      </c>
      <c r="H68" s="121" t="s">
        <v>76</v>
      </c>
      <c r="I68" s="122">
        <v>33685102</v>
      </c>
      <c r="J68" s="120">
        <v>3740235523.5293002</v>
      </c>
      <c r="K68" s="120">
        <v>110.37130000000001</v>
      </c>
      <c r="L68" s="120">
        <v>-2.48</v>
      </c>
      <c r="M68" s="120">
        <v>3.32</v>
      </c>
      <c r="N68" s="119">
        <v>4.3611799999999999E-2</v>
      </c>
      <c r="O68" s="126">
        <v>4.9083399999999999E-2</v>
      </c>
      <c r="P68"/>
      <c r="Q68"/>
      <c r="R68"/>
      <c r="S68"/>
      <c r="T68"/>
      <c r="U68"/>
    </row>
    <row r="69" spans="1:21" ht="15" x14ac:dyDescent="0.2">
      <c r="A69" s="125">
        <v>43112</v>
      </c>
      <c r="B69" s="120">
        <v>112.47</v>
      </c>
      <c r="C69" s="124">
        <v>0.85</v>
      </c>
      <c r="D69" s="119">
        <v>7.6150999999999996E-3</v>
      </c>
      <c r="E69" s="120">
        <v>110.89</v>
      </c>
      <c r="F69" s="120">
        <v>109.01</v>
      </c>
      <c r="G69" s="120">
        <v>112.72</v>
      </c>
      <c r="H69" s="121" t="s">
        <v>76</v>
      </c>
      <c r="I69" s="122">
        <v>32277426</v>
      </c>
      <c r="J69" s="120">
        <v>3565241491.9007001</v>
      </c>
      <c r="K69" s="120">
        <v>111.9358</v>
      </c>
      <c r="L69" s="120">
        <v>1.58</v>
      </c>
      <c r="M69" s="120">
        <v>3.71</v>
      </c>
      <c r="N69" s="119">
        <v>-4.1584999999999997E-2</v>
      </c>
      <c r="O69" s="126">
        <v>-5.1316300000000002E-2</v>
      </c>
      <c r="P69"/>
      <c r="Q69"/>
      <c r="R69"/>
      <c r="S69"/>
      <c r="T69"/>
      <c r="U69"/>
    </row>
    <row r="70" spans="1:21" ht="15" x14ac:dyDescent="0.2">
      <c r="A70" s="125">
        <v>43105</v>
      </c>
      <c r="B70" s="120">
        <v>111.62</v>
      </c>
      <c r="C70" s="124">
        <v>4.1100000000000003</v>
      </c>
      <c r="D70" s="119">
        <v>3.8228999999999999E-2</v>
      </c>
      <c r="E70" s="120">
        <v>108.95</v>
      </c>
      <c r="F70" s="120">
        <v>108.56</v>
      </c>
      <c r="G70" s="120">
        <v>113.19</v>
      </c>
      <c r="H70" s="121" t="s">
        <v>76</v>
      </c>
      <c r="I70" s="122">
        <v>33677923</v>
      </c>
      <c r="J70" s="120">
        <v>3758092855.6099</v>
      </c>
      <c r="K70" s="120">
        <v>111.60290000000001</v>
      </c>
      <c r="L70" s="120">
        <v>2.67</v>
      </c>
      <c r="M70" s="120">
        <v>4.63</v>
      </c>
      <c r="N70" s="119">
        <v>0.91106659999999995</v>
      </c>
      <c r="O70" s="126">
        <v>0.97783900000000001</v>
      </c>
      <c r="P70"/>
      <c r="Q70"/>
      <c r="R70"/>
      <c r="S70"/>
      <c r="T70"/>
      <c r="U70"/>
    </row>
    <row r="71" spans="1:21" ht="15" x14ac:dyDescent="0.2">
      <c r="A71" s="125">
        <v>43098</v>
      </c>
      <c r="B71" s="120">
        <v>107.51</v>
      </c>
      <c r="C71" s="124">
        <v>-1.1599999999999999</v>
      </c>
      <c r="D71" s="123">
        <v>-1.06745E-2</v>
      </c>
      <c r="E71" s="120">
        <v>108.49</v>
      </c>
      <c r="F71" s="120">
        <v>107.06</v>
      </c>
      <c r="G71" s="120">
        <v>109.37</v>
      </c>
      <c r="H71" s="121" t="s">
        <v>76</v>
      </c>
      <c r="I71" s="122">
        <v>17622579</v>
      </c>
      <c r="J71" s="120">
        <v>1900100481.2390001</v>
      </c>
      <c r="K71" s="120">
        <v>107.8407</v>
      </c>
      <c r="L71" s="120">
        <v>-0.98</v>
      </c>
      <c r="M71" s="120">
        <v>2.31</v>
      </c>
      <c r="N71" s="119">
        <v>-0.63460539999999999</v>
      </c>
      <c r="O71" s="126">
        <v>-0.64384839999999999</v>
      </c>
      <c r="P71"/>
      <c r="Q71"/>
      <c r="R71"/>
      <c r="S71"/>
      <c r="T71"/>
      <c r="U71"/>
    </row>
    <row r="72" spans="1:21" ht="15" x14ac:dyDescent="0.2">
      <c r="A72" s="125">
        <v>43091</v>
      </c>
      <c r="B72" s="120">
        <v>108.67</v>
      </c>
      <c r="C72" s="124">
        <v>-2.6</v>
      </c>
      <c r="D72" s="123">
        <v>-2.3366600000000001E-2</v>
      </c>
      <c r="E72" s="120">
        <v>111.84</v>
      </c>
      <c r="F72" s="120">
        <v>108.45</v>
      </c>
      <c r="G72" s="120">
        <v>112.39</v>
      </c>
      <c r="H72" s="121" t="s">
        <v>76</v>
      </c>
      <c r="I72" s="122">
        <v>48228897</v>
      </c>
      <c r="J72" s="120">
        <v>5335089340.7623997</v>
      </c>
      <c r="K72" s="120">
        <v>108.9569</v>
      </c>
      <c r="L72" s="120">
        <v>-3.17</v>
      </c>
      <c r="M72" s="120">
        <v>3.94</v>
      </c>
      <c r="N72" s="119">
        <v>-0.34381719999999999</v>
      </c>
      <c r="O72" s="126">
        <v>-0.3346944</v>
      </c>
      <c r="P72"/>
      <c r="Q72"/>
      <c r="R72"/>
      <c r="S72"/>
      <c r="T72"/>
      <c r="U72"/>
    </row>
    <row r="73" spans="1:21" ht="15" x14ac:dyDescent="0.2">
      <c r="A73" s="125">
        <v>43084</v>
      </c>
      <c r="B73" s="120">
        <v>111.27</v>
      </c>
      <c r="C73" s="124">
        <v>7.04</v>
      </c>
      <c r="D73" s="123">
        <v>6.7542900000000003E-2</v>
      </c>
      <c r="E73" s="120">
        <v>104.87</v>
      </c>
      <c r="F73" s="120">
        <v>104.77</v>
      </c>
      <c r="G73" s="120">
        <v>112</v>
      </c>
      <c r="H73" s="121" t="s">
        <v>76</v>
      </c>
      <c r="I73" s="122">
        <v>73499184</v>
      </c>
      <c r="J73" s="120">
        <v>8019005038.5169001</v>
      </c>
      <c r="K73" s="120">
        <v>111.3261</v>
      </c>
      <c r="L73" s="120">
        <v>6.4</v>
      </c>
      <c r="M73" s="120">
        <v>7.23</v>
      </c>
      <c r="N73" s="119">
        <v>0.32463320000000001</v>
      </c>
      <c r="O73" s="126">
        <v>0.34368880000000002</v>
      </c>
      <c r="P73"/>
      <c r="Q73"/>
      <c r="R73"/>
      <c r="S73"/>
      <c r="T73"/>
      <c r="U73"/>
    </row>
    <row r="74" spans="1:21" ht="15" x14ac:dyDescent="0.2">
      <c r="A74" s="125">
        <v>43077</v>
      </c>
      <c r="B74" s="120">
        <v>104.23</v>
      </c>
      <c r="C74" s="124">
        <v>-1.02</v>
      </c>
      <c r="D74" s="123">
        <v>-9.6912000000000005E-3</v>
      </c>
      <c r="E74" s="120">
        <v>106.5</v>
      </c>
      <c r="F74" s="120">
        <v>104.0775</v>
      </c>
      <c r="G74" s="120">
        <v>112.67</v>
      </c>
      <c r="H74" s="121" t="s">
        <v>76</v>
      </c>
      <c r="I74" s="122">
        <v>55486444</v>
      </c>
      <c r="J74" s="120">
        <v>5967903614.2964001</v>
      </c>
      <c r="K74" s="120">
        <v>104.46680000000001</v>
      </c>
      <c r="L74" s="120">
        <v>-2.27</v>
      </c>
      <c r="M74" s="120">
        <v>8.5924999999999994</v>
      </c>
      <c r="N74" s="119">
        <v>0.20311109999999999</v>
      </c>
      <c r="O74" s="126">
        <v>0.23759240000000001</v>
      </c>
      <c r="P74"/>
      <c r="Q74"/>
      <c r="R74"/>
      <c r="S74"/>
      <c r="T74"/>
      <c r="U74"/>
    </row>
    <row r="75" spans="1:21" ht="15" x14ac:dyDescent="0.2">
      <c r="A75" s="125">
        <v>43070</v>
      </c>
      <c r="B75" s="120">
        <v>105.25</v>
      </c>
      <c r="C75" s="124">
        <v>2.61</v>
      </c>
      <c r="D75" s="123">
        <v>2.5428699999999999E-2</v>
      </c>
      <c r="E75" s="120">
        <v>102.63</v>
      </c>
      <c r="F75" s="120">
        <v>102.17</v>
      </c>
      <c r="G75" s="120">
        <v>106.26</v>
      </c>
      <c r="H75" s="121" t="s">
        <v>76</v>
      </c>
      <c r="I75" s="122">
        <v>46119134</v>
      </c>
      <c r="J75" s="120">
        <v>4822188209.9722004</v>
      </c>
      <c r="K75" s="120">
        <v>105.1062</v>
      </c>
      <c r="L75" s="120">
        <v>2.62</v>
      </c>
      <c r="M75" s="120">
        <v>4.09</v>
      </c>
      <c r="N75" s="119">
        <v>1.6818514</v>
      </c>
      <c r="O75" s="126">
        <v>1.7247072999999999</v>
      </c>
      <c r="P75"/>
      <c r="Q75"/>
      <c r="R75"/>
      <c r="S75"/>
      <c r="T75"/>
      <c r="U75"/>
    </row>
    <row r="76" spans="1:21" ht="15" x14ac:dyDescent="0.2">
      <c r="A76" s="125">
        <v>43063</v>
      </c>
      <c r="B76" s="120">
        <v>102.64</v>
      </c>
      <c r="C76" s="124">
        <v>-0.8</v>
      </c>
      <c r="D76" s="123">
        <v>-7.7340000000000004E-3</v>
      </c>
      <c r="E76" s="120">
        <v>103.42</v>
      </c>
      <c r="F76" s="120">
        <v>102.45</v>
      </c>
      <c r="G76" s="120">
        <v>103.42</v>
      </c>
      <c r="H76" s="121" t="s">
        <v>76</v>
      </c>
      <c r="I76" s="122">
        <v>17196752</v>
      </c>
      <c r="J76" s="120">
        <v>1769800469.1305001</v>
      </c>
      <c r="K76" s="120">
        <v>102.7139</v>
      </c>
      <c r="L76" s="120">
        <v>-0.78</v>
      </c>
      <c r="M76" s="120">
        <v>0.97</v>
      </c>
      <c r="N76" s="119">
        <v>-0.49992629999999999</v>
      </c>
      <c r="O76" s="126">
        <v>-0.50400460000000002</v>
      </c>
      <c r="P76"/>
      <c r="Q76"/>
      <c r="R76"/>
      <c r="S76"/>
      <c r="T76"/>
      <c r="U76"/>
    </row>
    <row r="77" spans="1:21" ht="15" x14ac:dyDescent="0.2">
      <c r="A77" s="125">
        <v>43056</v>
      </c>
      <c r="B77" s="120">
        <v>103.44</v>
      </c>
      <c r="C77" s="124">
        <v>-1.34</v>
      </c>
      <c r="D77" s="123">
        <v>-1.27887E-2</v>
      </c>
      <c r="E77" s="120">
        <v>104.14</v>
      </c>
      <c r="F77" s="120">
        <v>102.44880000000001</v>
      </c>
      <c r="G77" s="120">
        <v>105.14</v>
      </c>
      <c r="H77" s="121" t="s">
        <v>76</v>
      </c>
      <c r="I77" s="122">
        <v>34388438</v>
      </c>
      <c r="J77" s="120">
        <v>3568179316.2167001</v>
      </c>
      <c r="K77" s="120">
        <v>103.5842</v>
      </c>
      <c r="L77" s="120">
        <v>-0.7</v>
      </c>
      <c r="M77" s="120">
        <v>2.6911999999999998</v>
      </c>
      <c r="N77" s="119">
        <v>-0.46934229999999999</v>
      </c>
      <c r="O77" s="126">
        <v>-0.46228320000000001</v>
      </c>
      <c r="P77"/>
      <c r="Q77"/>
      <c r="R77"/>
      <c r="S77"/>
      <c r="T77"/>
      <c r="U77"/>
    </row>
    <row r="78" spans="1:21" ht="15" x14ac:dyDescent="0.2">
      <c r="A78" s="125">
        <v>43049</v>
      </c>
      <c r="B78" s="120">
        <v>104.78</v>
      </c>
      <c r="C78" s="124">
        <v>6.14</v>
      </c>
      <c r="D78" s="123">
        <v>6.2246599999999999E-2</v>
      </c>
      <c r="E78" s="120">
        <v>98.37</v>
      </c>
      <c r="F78" s="120">
        <v>98.35</v>
      </c>
      <c r="G78" s="120">
        <v>106.24</v>
      </c>
      <c r="H78" s="121" t="s">
        <v>76</v>
      </c>
      <c r="I78" s="122">
        <v>64803432</v>
      </c>
      <c r="J78" s="120">
        <v>6635797035.3985004</v>
      </c>
      <c r="K78" s="120">
        <v>105.3428</v>
      </c>
      <c r="L78" s="120">
        <v>6.41</v>
      </c>
      <c r="M78" s="120">
        <v>7.89</v>
      </c>
      <c r="N78" s="119">
        <v>1.0294205000000001</v>
      </c>
      <c r="O78" s="126">
        <v>1.1116064999999999</v>
      </c>
      <c r="P78"/>
      <c r="Q78"/>
      <c r="R78"/>
      <c r="S78"/>
      <c r="T78"/>
      <c r="U78"/>
    </row>
    <row r="79" spans="1:21" ht="15" x14ac:dyDescent="0.2">
      <c r="A79" s="125">
        <v>43042</v>
      </c>
      <c r="B79" s="120">
        <v>98.64</v>
      </c>
      <c r="C79" s="124">
        <v>0.33</v>
      </c>
      <c r="D79" s="123">
        <v>3.3566999999999998E-3</v>
      </c>
      <c r="E79" s="120">
        <v>98.12</v>
      </c>
      <c r="F79" s="120">
        <v>97.384200000000007</v>
      </c>
      <c r="G79" s="120">
        <v>99.46</v>
      </c>
      <c r="H79" s="121" t="s">
        <v>76</v>
      </c>
      <c r="I79" s="122">
        <v>31931988</v>
      </c>
      <c r="J79" s="120">
        <v>3142534808.7059002</v>
      </c>
      <c r="K79" s="120">
        <v>98.648200000000003</v>
      </c>
      <c r="L79" s="120">
        <v>0.52</v>
      </c>
      <c r="M79" s="120">
        <v>2.0758000000000001</v>
      </c>
      <c r="N79" s="119">
        <v>6.3158800000000001E-2</v>
      </c>
      <c r="O79" s="126">
        <v>6.4463900000000005E-2</v>
      </c>
      <c r="P79"/>
      <c r="Q79"/>
      <c r="R79"/>
      <c r="S79"/>
      <c r="T79"/>
      <c r="U79"/>
    </row>
    <row r="80" spans="1:21" ht="15" x14ac:dyDescent="0.2">
      <c r="A80" s="125">
        <v>43035</v>
      </c>
      <c r="B80" s="120">
        <v>98.31</v>
      </c>
      <c r="C80" s="124">
        <v>-1.0900000000000001</v>
      </c>
      <c r="D80" s="123">
        <v>-1.09658E-2</v>
      </c>
      <c r="E80" s="120">
        <v>99.12</v>
      </c>
      <c r="F80" s="120">
        <v>96.89</v>
      </c>
      <c r="G80" s="120">
        <v>99.48</v>
      </c>
      <c r="H80" s="121" t="s">
        <v>76</v>
      </c>
      <c r="I80" s="122">
        <v>30035013</v>
      </c>
      <c r="J80" s="120">
        <v>2952223073.3277001</v>
      </c>
      <c r="K80" s="120">
        <v>97.867099999999994</v>
      </c>
      <c r="L80" s="120">
        <v>-0.81</v>
      </c>
      <c r="M80" s="120">
        <v>2.59</v>
      </c>
      <c r="N80" s="119">
        <v>7.9175800000000005E-2</v>
      </c>
      <c r="O80" s="126">
        <v>7.6700299999999999E-2</v>
      </c>
      <c r="P80"/>
      <c r="Q80"/>
      <c r="R80"/>
      <c r="S80"/>
      <c r="T80"/>
      <c r="U80"/>
    </row>
    <row r="81" spans="1:21" ht="15" x14ac:dyDescent="0.2">
      <c r="A81" s="125">
        <v>43028</v>
      </c>
      <c r="B81" s="120">
        <v>99.4</v>
      </c>
      <c r="C81" s="124">
        <v>2.02</v>
      </c>
      <c r="D81" s="123">
        <v>2.0743500000000002E-2</v>
      </c>
      <c r="E81" s="120">
        <v>97.64</v>
      </c>
      <c r="F81" s="120">
        <v>97.54</v>
      </c>
      <c r="G81" s="120">
        <v>99.66</v>
      </c>
      <c r="H81" s="121" t="s">
        <v>76</v>
      </c>
      <c r="I81" s="122">
        <v>27831438</v>
      </c>
      <c r="J81" s="120">
        <v>2741917200.4267998</v>
      </c>
      <c r="K81" s="120">
        <v>99.303700000000006</v>
      </c>
      <c r="L81" s="120">
        <v>1.76</v>
      </c>
      <c r="M81" s="120">
        <v>2.12</v>
      </c>
      <c r="N81" s="119">
        <v>-0.28626800000000002</v>
      </c>
      <c r="O81" s="126">
        <v>-0.28457690000000002</v>
      </c>
      <c r="P81"/>
      <c r="Q81"/>
      <c r="R81"/>
      <c r="S81"/>
      <c r="T81"/>
      <c r="U81"/>
    </row>
    <row r="82" spans="1:21" ht="15" x14ac:dyDescent="0.2">
      <c r="A82" s="125">
        <v>43021</v>
      </c>
      <c r="B82" s="120">
        <v>97.38</v>
      </c>
      <c r="C82" s="124">
        <v>-2.69</v>
      </c>
      <c r="D82" s="123">
        <v>-2.6881200000000001E-2</v>
      </c>
      <c r="E82" s="120">
        <v>100.81</v>
      </c>
      <c r="F82" s="120">
        <v>96.8</v>
      </c>
      <c r="G82" s="120">
        <v>100.98</v>
      </c>
      <c r="H82" s="121" t="s">
        <v>76</v>
      </c>
      <c r="I82" s="122">
        <v>38994241</v>
      </c>
      <c r="J82" s="120">
        <v>3832581291.2558999</v>
      </c>
      <c r="K82" s="120">
        <v>97.265600000000006</v>
      </c>
      <c r="L82" s="120">
        <v>-3.43</v>
      </c>
      <c r="M82" s="120">
        <v>4.18</v>
      </c>
      <c r="N82" s="119">
        <v>0.4662772</v>
      </c>
      <c r="O82" s="126">
        <v>0.4384536</v>
      </c>
      <c r="P82"/>
      <c r="Q82"/>
      <c r="R82"/>
      <c r="S82"/>
      <c r="T82"/>
      <c r="U82"/>
    </row>
    <row r="83" spans="1:21" ht="15" x14ac:dyDescent="0.2">
      <c r="A83" s="125">
        <v>43014</v>
      </c>
      <c r="B83" s="120">
        <v>100.07</v>
      </c>
      <c r="C83" s="124">
        <v>1.5</v>
      </c>
      <c r="D83" s="123">
        <v>1.52176E-2</v>
      </c>
      <c r="E83" s="120">
        <v>99.31</v>
      </c>
      <c r="F83" s="120">
        <v>99.11</v>
      </c>
      <c r="G83" s="120">
        <v>100.93</v>
      </c>
      <c r="H83" s="121" t="s">
        <v>76</v>
      </c>
      <c r="I83" s="122">
        <v>26594044</v>
      </c>
      <c r="J83" s="120">
        <v>2664376053.7276001</v>
      </c>
      <c r="K83" s="120">
        <v>99.789400000000001</v>
      </c>
      <c r="L83" s="120">
        <v>0.76</v>
      </c>
      <c r="M83" s="120">
        <v>1.82</v>
      </c>
      <c r="N83" s="119">
        <v>-0.27428069999999999</v>
      </c>
      <c r="O83" s="126">
        <v>-0.26370840000000001</v>
      </c>
      <c r="P83"/>
      <c r="Q83"/>
      <c r="R83"/>
      <c r="S83"/>
      <c r="T83"/>
      <c r="U83"/>
    </row>
    <row r="84" spans="1:21" ht="15" x14ac:dyDescent="0.2">
      <c r="A84" s="125">
        <v>43007</v>
      </c>
      <c r="B84" s="120">
        <v>98.57</v>
      </c>
      <c r="C84" s="124">
        <v>-0.03</v>
      </c>
      <c r="D84" s="123">
        <v>-3.0430000000000002E-4</v>
      </c>
      <c r="E84" s="120">
        <v>98.6</v>
      </c>
      <c r="F84" s="120">
        <v>97.66</v>
      </c>
      <c r="G84" s="120">
        <v>99.74</v>
      </c>
      <c r="H84" s="121" t="s">
        <v>76</v>
      </c>
      <c r="I84" s="122">
        <v>36645085</v>
      </c>
      <c r="J84" s="120">
        <v>3618642627.6444998</v>
      </c>
      <c r="K84" s="120">
        <v>98.295100000000005</v>
      </c>
      <c r="L84" s="120">
        <v>-0.03</v>
      </c>
      <c r="M84" s="120">
        <v>2.08</v>
      </c>
      <c r="N84" s="119">
        <v>0.15380930000000001</v>
      </c>
      <c r="O84" s="126">
        <v>0.1554808</v>
      </c>
      <c r="P84"/>
      <c r="Q84"/>
      <c r="R84"/>
      <c r="S84"/>
      <c r="T84"/>
      <c r="U84"/>
    </row>
    <row r="85" spans="1:21" ht="15" x14ac:dyDescent="0.2">
      <c r="A85" s="125">
        <v>43000</v>
      </c>
      <c r="B85" s="120">
        <v>98.6</v>
      </c>
      <c r="C85" s="124">
        <v>0.08</v>
      </c>
      <c r="D85" s="123">
        <v>8.12E-4</v>
      </c>
      <c r="E85" s="120">
        <v>98.39</v>
      </c>
      <c r="F85" s="120">
        <v>97.72</v>
      </c>
      <c r="G85" s="120">
        <v>99.39</v>
      </c>
      <c r="H85" s="121" t="s">
        <v>76</v>
      </c>
      <c r="I85" s="122">
        <v>31760088</v>
      </c>
      <c r="J85" s="120">
        <v>3131720260.7951999</v>
      </c>
      <c r="K85" s="120">
        <v>98.670199999999994</v>
      </c>
      <c r="L85" s="120">
        <v>0.21</v>
      </c>
      <c r="M85" s="120">
        <v>1.67</v>
      </c>
      <c r="N85" s="119">
        <v>-0.47029130000000002</v>
      </c>
      <c r="O85" s="126">
        <v>-0.46767120000000001</v>
      </c>
      <c r="P85"/>
      <c r="Q85"/>
      <c r="R85"/>
      <c r="S85"/>
      <c r="T85"/>
      <c r="U85"/>
    </row>
    <row r="86" spans="1:21" ht="15" x14ac:dyDescent="0.2">
      <c r="A86" s="125">
        <v>42993</v>
      </c>
      <c r="B86" s="120">
        <v>98.52</v>
      </c>
      <c r="C86" s="124">
        <v>1.45</v>
      </c>
      <c r="D86" s="123">
        <v>1.49377E-2</v>
      </c>
      <c r="E86" s="120">
        <v>97.9</v>
      </c>
      <c r="F86" s="120">
        <v>96.96</v>
      </c>
      <c r="G86" s="120">
        <v>98.949100000000001</v>
      </c>
      <c r="H86" s="121" t="s">
        <v>76</v>
      </c>
      <c r="I86" s="122">
        <v>59957645</v>
      </c>
      <c r="J86" s="120">
        <v>5883056019.3322001</v>
      </c>
      <c r="K86" s="120">
        <v>98.504000000000005</v>
      </c>
      <c r="L86" s="120">
        <v>0.62</v>
      </c>
      <c r="M86" s="120">
        <v>1.9891000000000001</v>
      </c>
      <c r="N86" s="119">
        <v>5.7622899999999998E-2</v>
      </c>
      <c r="O86" s="126">
        <v>4.9358600000000002E-2</v>
      </c>
      <c r="P86"/>
      <c r="Q86"/>
      <c r="R86"/>
      <c r="S86"/>
      <c r="T86"/>
      <c r="U86"/>
    </row>
    <row r="87" spans="1:21" ht="15" x14ac:dyDescent="0.2">
      <c r="A87" s="125">
        <v>42986</v>
      </c>
      <c r="B87" s="120">
        <v>97.07</v>
      </c>
      <c r="C87" s="124">
        <v>-4.43</v>
      </c>
      <c r="D87" s="123">
        <v>-4.3645299999999998E-2</v>
      </c>
      <c r="E87" s="120">
        <v>102</v>
      </c>
      <c r="F87" s="120">
        <v>96.2</v>
      </c>
      <c r="G87" s="120">
        <v>102.55</v>
      </c>
      <c r="H87" s="121" t="s">
        <v>76</v>
      </c>
      <c r="I87" s="122">
        <v>56690950</v>
      </c>
      <c r="J87" s="120">
        <v>5606335204.3402996</v>
      </c>
      <c r="K87" s="120">
        <v>96.989199999999997</v>
      </c>
      <c r="L87" s="120">
        <v>-4.93</v>
      </c>
      <c r="M87" s="120">
        <v>6.35</v>
      </c>
      <c r="N87" s="119">
        <v>0.58060780000000001</v>
      </c>
      <c r="O87" s="126">
        <v>0.53006710000000001</v>
      </c>
      <c r="P87"/>
      <c r="Q87"/>
      <c r="R87"/>
      <c r="S87"/>
      <c r="T87"/>
      <c r="U87"/>
    </row>
    <row r="88" spans="1:21" ht="15" x14ac:dyDescent="0.2">
      <c r="A88" s="125">
        <v>42979</v>
      </c>
      <c r="B88" s="120">
        <v>101.5</v>
      </c>
      <c r="C88" s="124">
        <v>-0.91</v>
      </c>
      <c r="D88" s="123">
        <v>-8.8859000000000004E-3</v>
      </c>
      <c r="E88" s="120">
        <v>102.49</v>
      </c>
      <c r="F88" s="120">
        <v>101</v>
      </c>
      <c r="G88" s="120">
        <v>103.45</v>
      </c>
      <c r="H88" s="121" t="s">
        <v>76</v>
      </c>
      <c r="I88" s="122">
        <v>35866551</v>
      </c>
      <c r="J88" s="120">
        <v>3664110569.0283999</v>
      </c>
      <c r="K88" s="120">
        <v>101.6527</v>
      </c>
      <c r="L88" s="120">
        <v>-0.99</v>
      </c>
      <c r="M88" s="120">
        <v>2.4500000000000002</v>
      </c>
      <c r="N88" s="119">
        <v>0.1036126</v>
      </c>
      <c r="O88" s="126">
        <v>0.1065103</v>
      </c>
      <c r="P88"/>
      <c r="Q88"/>
      <c r="R88"/>
      <c r="S88"/>
      <c r="T88"/>
      <c r="U88"/>
    </row>
    <row r="89" spans="1:21" ht="15" x14ac:dyDescent="0.2">
      <c r="A89" s="125">
        <v>42972</v>
      </c>
      <c r="B89" s="120">
        <v>102.41</v>
      </c>
      <c r="C89" s="124">
        <v>1.71</v>
      </c>
      <c r="D89" s="123">
        <v>1.6981099999999999E-2</v>
      </c>
      <c r="E89" s="120">
        <v>100.64</v>
      </c>
      <c r="F89" s="120">
        <v>100.53</v>
      </c>
      <c r="G89" s="120">
        <v>102.98</v>
      </c>
      <c r="H89" s="121" t="s">
        <v>76</v>
      </c>
      <c r="I89" s="122">
        <v>32499223</v>
      </c>
      <c r="J89" s="120">
        <v>3311411227.7683001</v>
      </c>
      <c r="K89" s="120">
        <v>102.1914</v>
      </c>
      <c r="L89" s="120">
        <v>1.77</v>
      </c>
      <c r="M89" s="120">
        <v>2.4500000000000002</v>
      </c>
      <c r="N89" s="119">
        <v>-0.16197980000000001</v>
      </c>
      <c r="O89" s="126">
        <v>-0.1607905</v>
      </c>
      <c r="P89"/>
      <c r="Q89"/>
      <c r="R89"/>
      <c r="S89"/>
      <c r="T89"/>
      <c r="U89"/>
    </row>
    <row r="90" spans="1:21" ht="15" x14ac:dyDescent="0.2">
      <c r="A90" s="125">
        <v>42965</v>
      </c>
      <c r="B90" s="120">
        <v>100.7</v>
      </c>
      <c r="C90" s="124">
        <v>-1.29</v>
      </c>
      <c r="D90" s="123">
        <v>-1.2648299999999999E-2</v>
      </c>
      <c r="E90" s="120">
        <v>102.8</v>
      </c>
      <c r="F90" s="120">
        <v>100.66</v>
      </c>
      <c r="G90" s="120">
        <v>102.81</v>
      </c>
      <c r="H90" s="121" t="s">
        <v>76</v>
      </c>
      <c r="I90" s="122">
        <v>38780953</v>
      </c>
      <c r="J90" s="120">
        <v>3945869543.9625001</v>
      </c>
      <c r="K90" s="120">
        <v>101.0581</v>
      </c>
      <c r="L90" s="120">
        <v>-2.1</v>
      </c>
      <c r="M90" s="120">
        <v>2.15</v>
      </c>
      <c r="N90" s="119">
        <v>-0.42485479999999998</v>
      </c>
      <c r="O90" s="126">
        <v>-0.4324733</v>
      </c>
      <c r="P90"/>
      <c r="Q90"/>
      <c r="R90"/>
      <c r="S90"/>
      <c r="T90"/>
      <c r="U90"/>
    </row>
    <row r="91" spans="1:21" ht="15" x14ac:dyDescent="0.2">
      <c r="A91" s="125">
        <v>42958</v>
      </c>
      <c r="B91" s="120">
        <v>101.99</v>
      </c>
      <c r="C91" s="124">
        <v>-5.7</v>
      </c>
      <c r="D91" s="123">
        <v>-5.2929700000000003E-2</v>
      </c>
      <c r="E91" s="120">
        <v>107.59</v>
      </c>
      <c r="F91" s="120">
        <v>100.5</v>
      </c>
      <c r="G91" s="120">
        <v>107.65</v>
      </c>
      <c r="H91" s="121" t="s">
        <v>76</v>
      </c>
      <c r="I91" s="122">
        <v>67428107</v>
      </c>
      <c r="J91" s="120">
        <v>6952746673.1029997</v>
      </c>
      <c r="K91" s="120">
        <v>101.9122</v>
      </c>
      <c r="L91" s="120">
        <v>-5.6</v>
      </c>
      <c r="M91" s="120">
        <v>7.15</v>
      </c>
      <c r="N91" s="119">
        <v>0.82164649999999995</v>
      </c>
      <c r="O91" s="126">
        <v>0.72426000000000001</v>
      </c>
      <c r="P91"/>
      <c r="Q91"/>
      <c r="R91"/>
      <c r="S91"/>
      <c r="T91"/>
      <c r="U91"/>
    </row>
    <row r="92" spans="1:21" ht="15" x14ac:dyDescent="0.2">
      <c r="A92" s="125">
        <v>42951</v>
      </c>
      <c r="B92" s="120">
        <v>107.69</v>
      </c>
      <c r="C92" s="124">
        <v>-2.27</v>
      </c>
      <c r="D92" s="123">
        <v>-2.06439E-2</v>
      </c>
      <c r="E92" s="120">
        <v>110.02</v>
      </c>
      <c r="F92" s="120">
        <v>107.32</v>
      </c>
      <c r="G92" s="120">
        <v>110.83</v>
      </c>
      <c r="H92" s="121" t="s">
        <v>76</v>
      </c>
      <c r="I92" s="122">
        <v>37014925</v>
      </c>
      <c r="J92" s="120">
        <v>4032307565.7505999</v>
      </c>
      <c r="K92" s="120">
        <v>107.63379999999999</v>
      </c>
      <c r="L92" s="120">
        <v>-2.33</v>
      </c>
      <c r="M92" s="120">
        <v>3.51</v>
      </c>
      <c r="N92" s="119">
        <v>0.2550674</v>
      </c>
      <c r="O92" s="126">
        <v>0.26300119999999999</v>
      </c>
      <c r="P92"/>
      <c r="Q92"/>
      <c r="R92"/>
      <c r="S92"/>
      <c r="T92"/>
      <c r="U92"/>
    </row>
    <row r="93" spans="1:21" ht="15" x14ac:dyDescent="0.2">
      <c r="A93" s="125">
        <v>42944</v>
      </c>
      <c r="B93" s="120">
        <v>109.96</v>
      </c>
      <c r="C93" s="124">
        <v>2.87</v>
      </c>
      <c r="D93" s="123">
        <v>2.6799900000000001E-2</v>
      </c>
      <c r="E93" s="120">
        <v>107.31</v>
      </c>
      <c r="F93" s="120">
        <v>106.2</v>
      </c>
      <c r="G93" s="120">
        <v>110.19</v>
      </c>
      <c r="H93" s="121" t="s">
        <v>76</v>
      </c>
      <c r="I93" s="122">
        <v>29492380</v>
      </c>
      <c r="J93" s="120">
        <v>3192639473.8347001</v>
      </c>
      <c r="K93" s="120">
        <v>109.9496</v>
      </c>
      <c r="L93" s="120">
        <v>2.65</v>
      </c>
      <c r="M93" s="120">
        <v>3.99</v>
      </c>
      <c r="N93" s="119">
        <v>0.1335528</v>
      </c>
      <c r="O93" s="126">
        <v>0.15427350000000001</v>
      </c>
      <c r="P93"/>
      <c r="Q93"/>
      <c r="R93"/>
      <c r="S93"/>
      <c r="T93"/>
      <c r="U93"/>
    </row>
    <row r="94" spans="1:21" ht="15" x14ac:dyDescent="0.2">
      <c r="A94" s="125">
        <v>42937</v>
      </c>
      <c r="B94" s="120">
        <v>107.09</v>
      </c>
      <c r="C94" s="124">
        <v>2</v>
      </c>
      <c r="D94" s="123">
        <v>1.9031300000000001E-2</v>
      </c>
      <c r="E94" s="120">
        <v>105.17</v>
      </c>
      <c r="F94" s="120">
        <v>104.31</v>
      </c>
      <c r="G94" s="120">
        <v>107.71</v>
      </c>
      <c r="H94" s="121" t="s">
        <v>76</v>
      </c>
      <c r="I94" s="122">
        <v>26017650</v>
      </c>
      <c r="J94" s="120">
        <v>2765929892.6020002</v>
      </c>
      <c r="K94" s="120">
        <v>107.07129999999999</v>
      </c>
      <c r="L94" s="120">
        <v>1.92</v>
      </c>
      <c r="M94" s="120">
        <v>3.4</v>
      </c>
      <c r="N94" s="119">
        <v>8.8984300000000002E-2</v>
      </c>
      <c r="O94" s="126">
        <v>0.1104719</v>
      </c>
      <c r="P94"/>
      <c r="Q94"/>
      <c r="R94"/>
      <c r="S94"/>
      <c r="T94"/>
      <c r="U94"/>
    </row>
    <row r="95" spans="1:21" ht="15" x14ac:dyDescent="0.2">
      <c r="A95" s="125">
        <v>42930</v>
      </c>
      <c r="B95" s="120">
        <v>105.09</v>
      </c>
      <c r="C95" s="124">
        <v>1.77</v>
      </c>
      <c r="D95" s="123">
        <v>1.7131199999999999E-2</v>
      </c>
      <c r="E95" s="120">
        <v>103.3</v>
      </c>
      <c r="F95" s="120">
        <v>102.87</v>
      </c>
      <c r="G95" s="120">
        <v>105.34</v>
      </c>
      <c r="H95" s="121" t="s">
        <v>76</v>
      </c>
      <c r="I95" s="122">
        <v>23891667</v>
      </c>
      <c r="J95" s="120">
        <v>2490769814.8287001</v>
      </c>
      <c r="K95" s="120">
        <v>104.9473</v>
      </c>
      <c r="L95" s="120">
        <v>1.79</v>
      </c>
      <c r="M95" s="120">
        <v>2.4700000000000002</v>
      </c>
      <c r="N95" s="119">
        <v>-0.15190529999999999</v>
      </c>
      <c r="O95" s="126">
        <v>-0.15820229999999999</v>
      </c>
      <c r="P95"/>
      <c r="Q95"/>
      <c r="R95"/>
      <c r="S95"/>
      <c r="T95"/>
      <c r="U95"/>
    </row>
    <row r="96" spans="1:21" ht="15" x14ac:dyDescent="0.2">
      <c r="A96" s="125">
        <v>42923</v>
      </c>
      <c r="B96" s="120">
        <v>103.32</v>
      </c>
      <c r="C96" s="124">
        <v>-2.93</v>
      </c>
      <c r="D96" s="123">
        <v>-2.75765E-2</v>
      </c>
      <c r="E96" s="120">
        <v>106.76</v>
      </c>
      <c r="F96" s="120">
        <v>102.72</v>
      </c>
      <c r="G96" s="120">
        <v>108.62</v>
      </c>
      <c r="H96" s="121" t="s">
        <v>76</v>
      </c>
      <c r="I96" s="122">
        <v>28170991</v>
      </c>
      <c r="J96" s="120">
        <v>2958869984.1961999</v>
      </c>
      <c r="K96" s="120">
        <v>103.28230000000001</v>
      </c>
      <c r="L96" s="120">
        <v>-3.44</v>
      </c>
      <c r="M96" s="120">
        <v>5.9</v>
      </c>
      <c r="N96" s="119">
        <v>-0.1146311</v>
      </c>
      <c r="O96" s="126">
        <v>-0.1236879</v>
      </c>
      <c r="P96"/>
      <c r="Q96"/>
      <c r="R96"/>
      <c r="S96"/>
      <c r="T96"/>
      <c r="U96"/>
    </row>
    <row r="97" spans="1:21" ht="15" x14ac:dyDescent="0.2">
      <c r="A97" s="125">
        <v>42916</v>
      </c>
      <c r="B97" s="120">
        <v>106.25</v>
      </c>
      <c r="C97" s="124">
        <v>1.89</v>
      </c>
      <c r="D97" s="123">
        <v>1.8110399999999999E-2</v>
      </c>
      <c r="E97" s="120">
        <v>104.6</v>
      </c>
      <c r="F97" s="120">
        <v>104.52</v>
      </c>
      <c r="G97" s="120">
        <v>107.54</v>
      </c>
      <c r="H97" s="121" t="s">
        <v>76</v>
      </c>
      <c r="I97" s="122">
        <v>31818364</v>
      </c>
      <c r="J97" s="120">
        <v>3376502411.1462002</v>
      </c>
      <c r="K97" s="120">
        <v>106.1568</v>
      </c>
      <c r="L97" s="120">
        <v>1.65</v>
      </c>
      <c r="M97" s="120">
        <v>3.02</v>
      </c>
      <c r="N97" s="119">
        <v>-0.30711310000000003</v>
      </c>
      <c r="O97" s="126">
        <v>-0.29582429999999998</v>
      </c>
      <c r="P97"/>
      <c r="Q97"/>
      <c r="R97"/>
      <c r="S97"/>
      <c r="T97"/>
      <c r="U97"/>
    </row>
    <row r="98" spans="1:21" ht="15" x14ac:dyDescent="0.2">
      <c r="A98" s="125">
        <v>42909</v>
      </c>
      <c r="B98" s="120">
        <v>104.36</v>
      </c>
      <c r="C98" s="124">
        <v>-1.1499999999999999</v>
      </c>
      <c r="D98" s="123">
        <v>-1.08994E-2</v>
      </c>
      <c r="E98" s="120">
        <v>105.6</v>
      </c>
      <c r="F98" s="120">
        <v>103.17</v>
      </c>
      <c r="G98" s="120">
        <v>106</v>
      </c>
      <c r="H98" s="121" t="s">
        <v>76</v>
      </c>
      <c r="I98" s="122">
        <v>45921441</v>
      </c>
      <c r="J98" s="120">
        <v>4794971360.2056999</v>
      </c>
      <c r="K98" s="120">
        <v>104.14570000000001</v>
      </c>
      <c r="L98" s="120">
        <v>-1.24</v>
      </c>
      <c r="M98" s="120">
        <v>2.83</v>
      </c>
      <c r="N98" s="119">
        <v>0.44667479999999998</v>
      </c>
      <c r="O98" s="126">
        <v>0.42308620000000002</v>
      </c>
      <c r="P98"/>
      <c r="Q98"/>
      <c r="R98"/>
      <c r="S98"/>
      <c r="T98"/>
      <c r="U98"/>
    </row>
    <row r="99" spans="1:21" ht="15" x14ac:dyDescent="0.2">
      <c r="A99" s="125">
        <v>42902</v>
      </c>
      <c r="B99" s="120">
        <v>105.51</v>
      </c>
      <c r="C99" s="124">
        <v>-0.11</v>
      </c>
      <c r="D99" s="123">
        <v>-1.0415000000000001E-3</v>
      </c>
      <c r="E99" s="120">
        <v>105.89</v>
      </c>
      <c r="F99" s="120">
        <v>104.765</v>
      </c>
      <c r="G99" s="120">
        <v>107.26</v>
      </c>
      <c r="H99" s="121" t="s">
        <v>76</v>
      </c>
      <c r="I99" s="122">
        <v>31742753</v>
      </c>
      <c r="J99" s="120">
        <v>3369417382.2914</v>
      </c>
      <c r="K99" s="120">
        <v>105.5193</v>
      </c>
      <c r="L99" s="120">
        <v>-0.38</v>
      </c>
      <c r="M99" s="120">
        <v>2.4950000000000001</v>
      </c>
      <c r="N99" s="119">
        <v>-0.24663940000000001</v>
      </c>
      <c r="O99" s="126">
        <v>-0.24126249999999999</v>
      </c>
      <c r="P99"/>
      <c r="Q99"/>
      <c r="R99"/>
      <c r="S99"/>
      <c r="T99"/>
      <c r="U99"/>
    </row>
    <row r="100" spans="1:21" ht="15" x14ac:dyDescent="0.2">
      <c r="A100" s="125">
        <v>42895</v>
      </c>
      <c r="B100" s="120">
        <v>105.62</v>
      </c>
      <c r="C100" s="124">
        <v>-1.56</v>
      </c>
      <c r="D100" s="123">
        <v>-1.4555E-2</v>
      </c>
      <c r="E100" s="120">
        <v>107.04</v>
      </c>
      <c r="F100" s="120">
        <v>104.08</v>
      </c>
      <c r="G100" s="120">
        <v>107.22</v>
      </c>
      <c r="H100" s="121" t="s">
        <v>76</v>
      </c>
      <c r="I100" s="122">
        <v>42134874</v>
      </c>
      <c r="J100" s="120">
        <v>4440821171.0412998</v>
      </c>
      <c r="K100" s="120">
        <v>105.1002</v>
      </c>
      <c r="L100" s="120">
        <v>-1.42</v>
      </c>
      <c r="M100" s="120">
        <v>3.14</v>
      </c>
      <c r="N100" s="119">
        <v>0.33501880000000001</v>
      </c>
      <c r="O100" s="126">
        <v>0.30496309999999999</v>
      </c>
      <c r="P100"/>
      <c r="Q100"/>
      <c r="R100"/>
      <c r="S100"/>
      <c r="T100"/>
      <c r="U100"/>
    </row>
    <row r="101" spans="1:21" ht="15" x14ac:dyDescent="0.2">
      <c r="A101" s="125">
        <v>42888</v>
      </c>
      <c r="B101" s="120">
        <v>107.18</v>
      </c>
      <c r="C101" s="124">
        <v>-1.23</v>
      </c>
      <c r="D101" s="123">
        <v>-1.13458E-2</v>
      </c>
      <c r="E101" s="120">
        <v>108.49</v>
      </c>
      <c r="F101" s="120">
        <v>106.95</v>
      </c>
      <c r="G101" s="120">
        <v>108.65</v>
      </c>
      <c r="H101" s="121" t="s">
        <v>76</v>
      </c>
      <c r="I101" s="122">
        <v>31561260</v>
      </c>
      <c r="J101" s="120">
        <v>3403024428.3688998</v>
      </c>
      <c r="K101" s="120">
        <v>107.47669999999999</v>
      </c>
      <c r="L101" s="120">
        <v>-1.31</v>
      </c>
      <c r="M101" s="120">
        <v>1.7</v>
      </c>
      <c r="N101" s="119">
        <v>-4.4470000000000004E-3</v>
      </c>
      <c r="O101" s="126">
        <v>-1.823E-3</v>
      </c>
      <c r="P101"/>
      <c r="Q101"/>
      <c r="R101"/>
      <c r="S101"/>
      <c r="T101"/>
      <c r="U101"/>
    </row>
    <row r="102" spans="1:21" ht="15" x14ac:dyDescent="0.2">
      <c r="A102" s="125">
        <v>42881</v>
      </c>
      <c r="B102" s="120">
        <v>108.41</v>
      </c>
      <c r="C102" s="124">
        <v>0.89</v>
      </c>
      <c r="D102" s="123">
        <v>8.2775000000000001E-3</v>
      </c>
      <c r="E102" s="120">
        <v>107.65</v>
      </c>
      <c r="F102" s="120">
        <v>106.77500000000001</v>
      </c>
      <c r="G102" s="120">
        <v>108.49</v>
      </c>
      <c r="H102" s="121" t="s">
        <v>76</v>
      </c>
      <c r="I102" s="122">
        <v>31702241</v>
      </c>
      <c r="J102" s="120">
        <v>3409239595.3221002</v>
      </c>
      <c r="K102" s="120">
        <v>108.1951</v>
      </c>
      <c r="L102" s="120">
        <v>0.76</v>
      </c>
      <c r="M102" s="120">
        <v>1.7150000000000001</v>
      </c>
      <c r="N102" s="119">
        <v>-0.24375189999999999</v>
      </c>
      <c r="O102" s="126">
        <v>-0.24318899999999999</v>
      </c>
      <c r="P102"/>
      <c r="Q102"/>
      <c r="R102"/>
      <c r="S102"/>
      <c r="T102"/>
      <c r="U102"/>
    </row>
    <row r="103" spans="1:21" ht="15" x14ac:dyDescent="0.2">
      <c r="A103" s="125">
        <v>42874</v>
      </c>
      <c r="B103" s="120">
        <v>107.52</v>
      </c>
      <c r="C103" s="124">
        <v>-2.17</v>
      </c>
      <c r="D103" s="123">
        <v>-1.9782999999999999E-2</v>
      </c>
      <c r="E103" s="120">
        <v>109.73</v>
      </c>
      <c r="F103" s="120">
        <v>105.23</v>
      </c>
      <c r="G103" s="120">
        <v>110.08</v>
      </c>
      <c r="H103" s="121" t="s">
        <v>76</v>
      </c>
      <c r="I103" s="122">
        <v>41920422</v>
      </c>
      <c r="J103" s="120">
        <v>4504743821.4144001</v>
      </c>
      <c r="K103" s="120">
        <v>107.40009999999999</v>
      </c>
      <c r="L103" s="120">
        <v>-2.21</v>
      </c>
      <c r="M103" s="120">
        <v>4.8499999999999996</v>
      </c>
      <c r="N103" s="119">
        <v>-7.80135E-2</v>
      </c>
      <c r="O103" s="126">
        <v>-9.9171700000000002E-2</v>
      </c>
      <c r="P103"/>
      <c r="Q103"/>
      <c r="R103"/>
      <c r="S103"/>
      <c r="T103"/>
      <c r="U103"/>
    </row>
    <row r="104" spans="1:21" ht="15" x14ac:dyDescent="0.2">
      <c r="A104" s="125">
        <v>42867</v>
      </c>
      <c r="B104" s="120">
        <v>109.69</v>
      </c>
      <c r="C104" s="124">
        <v>-2.2999999999999998</v>
      </c>
      <c r="D104" s="123">
        <v>-2.05375E-2</v>
      </c>
      <c r="E104" s="120">
        <v>112.39</v>
      </c>
      <c r="F104" s="120">
        <v>108.13</v>
      </c>
      <c r="G104" s="120">
        <v>112.39</v>
      </c>
      <c r="H104" s="121" t="s">
        <v>76</v>
      </c>
      <c r="I104" s="122">
        <v>45467501</v>
      </c>
      <c r="J104" s="120">
        <v>5000668504.4205999</v>
      </c>
      <c r="K104" s="120">
        <v>109.65260000000001</v>
      </c>
      <c r="L104" s="120">
        <v>-2.7</v>
      </c>
      <c r="M104" s="120">
        <v>4.26</v>
      </c>
      <c r="N104" s="119">
        <v>0.14667289999999999</v>
      </c>
      <c r="O104" s="126">
        <v>0.122963</v>
      </c>
      <c r="P104"/>
      <c r="Q104"/>
      <c r="R104"/>
      <c r="S104"/>
      <c r="T104"/>
      <c r="U104"/>
    </row>
    <row r="105" spans="1:21" ht="15" x14ac:dyDescent="0.2">
      <c r="A105" s="125">
        <v>42860</v>
      </c>
      <c r="B105" s="120">
        <v>111.99</v>
      </c>
      <c r="C105" s="124">
        <v>-3.61</v>
      </c>
      <c r="D105" s="123">
        <v>-3.12284E-2</v>
      </c>
      <c r="E105" s="120">
        <v>115.59</v>
      </c>
      <c r="F105" s="120">
        <v>109.06</v>
      </c>
      <c r="G105" s="120">
        <v>115.61</v>
      </c>
      <c r="H105" s="121" t="s">
        <v>76</v>
      </c>
      <c r="I105" s="122">
        <v>39651674</v>
      </c>
      <c r="J105" s="120">
        <v>4453101920.4509001</v>
      </c>
      <c r="K105" s="120">
        <v>111.5966</v>
      </c>
      <c r="L105" s="120">
        <v>-3.6</v>
      </c>
      <c r="M105" s="120">
        <v>6.55</v>
      </c>
      <c r="N105" s="119">
        <v>0.47288000000000002</v>
      </c>
      <c r="O105" s="126">
        <v>0.43740099999999998</v>
      </c>
      <c r="P105"/>
      <c r="Q105"/>
      <c r="R105"/>
      <c r="S105"/>
      <c r="T105"/>
      <c r="U105"/>
    </row>
    <row r="106" spans="1:21" ht="15" x14ac:dyDescent="0.2">
      <c r="A106" s="125">
        <v>42853</v>
      </c>
      <c r="B106" s="120">
        <v>115.6</v>
      </c>
      <c r="C106" s="124">
        <v>1.1599999999999999</v>
      </c>
      <c r="D106" s="123">
        <v>1.0136300000000001E-2</v>
      </c>
      <c r="E106" s="120">
        <v>115.26</v>
      </c>
      <c r="F106" s="120">
        <v>113.66</v>
      </c>
      <c r="G106" s="120">
        <v>116.1</v>
      </c>
      <c r="H106" s="121" t="s">
        <v>76</v>
      </c>
      <c r="I106" s="122">
        <v>26921185</v>
      </c>
      <c r="J106" s="120">
        <v>3098023482.3849001</v>
      </c>
      <c r="K106" s="120">
        <v>115.50369999999999</v>
      </c>
      <c r="L106" s="120">
        <v>0.34</v>
      </c>
      <c r="M106" s="120">
        <v>2.44</v>
      </c>
      <c r="N106" s="119">
        <v>-5.7002299999999999E-2</v>
      </c>
      <c r="O106" s="126">
        <v>-4.9392800000000001E-2</v>
      </c>
      <c r="P106"/>
      <c r="Q106"/>
      <c r="R106"/>
      <c r="S106"/>
      <c r="T106"/>
      <c r="U106"/>
    </row>
    <row r="107" spans="1:21" ht="15" x14ac:dyDescent="0.2">
      <c r="A107" s="125">
        <v>42846</v>
      </c>
      <c r="B107" s="120">
        <v>114.44</v>
      </c>
      <c r="C107" s="124">
        <v>1.24</v>
      </c>
      <c r="D107" s="123">
        <v>1.09541E-2</v>
      </c>
      <c r="E107" s="120">
        <v>113.33</v>
      </c>
      <c r="F107" s="120">
        <v>113</v>
      </c>
      <c r="G107" s="120">
        <v>115.12</v>
      </c>
      <c r="H107" s="121" t="s">
        <v>76</v>
      </c>
      <c r="I107" s="122">
        <v>28548515</v>
      </c>
      <c r="J107" s="120">
        <v>3258994211.3924999</v>
      </c>
      <c r="K107" s="120">
        <v>114.62520000000001</v>
      </c>
      <c r="L107" s="120">
        <v>1.1100000000000001</v>
      </c>
      <c r="M107" s="120">
        <v>2.12</v>
      </c>
      <c r="N107" s="119">
        <v>0.43449300000000002</v>
      </c>
      <c r="O107" s="126">
        <v>0.44774779999999997</v>
      </c>
      <c r="P107"/>
      <c r="Q107"/>
      <c r="R107"/>
      <c r="S107"/>
      <c r="T107"/>
      <c r="U107"/>
    </row>
    <row r="108" spans="1:21" ht="15" x14ac:dyDescent="0.2">
      <c r="A108" s="125">
        <v>42839</v>
      </c>
      <c r="B108" s="120">
        <v>113.2</v>
      </c>
      <c r="C108" s="124">
        <v>0.62</v>
      </c>
      <c r="D108" s="123">
        <v>5.5072000000000003E-3</v>
      </c>
      <c r="E108" s="120">
        <v>112.8</v>
      </c>
      <c r="F108" s="120">
        <v>112.04</v>
      </c>
      <c r="G108" s="120">
        <v>114.2501</v>
      </c>
      <c r="H108" s="121" t="s">
        <v>76</v>
      </c>
      <c r="I108" s="122">
        <v>19901467</v>
      </c>
      <c r="J108" s="120">
        <v>2251078718.3267002</v>
      </c>
      <c r="K108" s="120">
        <v>113.6508</v>
      </c>
      <c r="L108" s="120">
        <v>0.4</v>
      </c>
      <c r="M108" s="120">
        <v>2.2101000000000002</v>
      </c>
      <c r="N108" s="119">
        <v>-8.9985999999999997E-2</v>
      </c>
      <c r="O108" s="126">
        <v>-8.9736999999999997E-2</v>
      </c>
      <c r="P108"/>
      <c r="Q108"/>
      <c r="R108"/>
      <c r="S108"/>
      <c r="T108"/>
      <c r="U108"/>
    </row>
    <row r="109" spans="1:21" ht="15" x14ac:dyDescent="0.2">
      <c r="A109" s="125">
        <v>42832</v>
      </c>
      <c r="B109" s="120">
        <v>112.58</v>
      </c>
      <c r="C109" s="124">
        <v>-0.81</v>
      </c>
      <c r="D109" s="123">
        <v>-7.1434999999999997E-3</v>
      </c>
      <c r="E109" s="120">
        <v>113.18</v>
      </c>
      <c r="F109" s="120">
        <v>112.39</v>
      </c>
      <c r="G109" s="120">
        <v>113.84</v>
      </c>
      <c r="H109" s="121" t="s">
        <v>76</v>
      </c>
      <c r="I109" s="122">
        <v>21869408</v>
      </c>
      <c r="J109" s="120">
        <v>2472998167.8302002</v>
      </c>
      <c r="K109" s="120">
        <v>112.733</v>
      </c>
      <c r="L109" s="120">
        <v>-0.6</v>
      </c>
      <c r="M109" s="120">
        <v>1.45</v>
      </c>
      <c r="N109" s="119">
        <v>-6.3093099999999999E-2</v>
      </c>
      <c r="O109" s="126">
        <v>-6.0961899999999999E-2</v>
      </c>
      <c r="P109"/>
      <c r="Q109"/>
      <c r="R109"/>
      <c r="S109"/>
      <c r="T109"/>
      <c r="U109"/>
    </row>
    <row r="110" spans="1:21" ht="15" x14ac:dyDescent="0.2">
      <c r="A110" s="125">
        <v>42825</v>
      </c>
      <c r="B110" s="120">
        <v>113.39</v>
      </c>
      <c r="C110" s="124">
        <v>1.25</v>
      </c>
      <c r="D110" s="123">
        <v>1.11468E-2</v>
      </c>
      <c r="E110" s="120">
        <v>111.81</v>
      </c>
      <c r="F110" s="120">
        <v>111.45</v>
      </c>
      <c r="G110" s="120">
        <v>113.71</v>
      </c>
      <c r="H110" s="121" t="s">
        <v>76</v>
      </c>
      <c r="I110" s="122">
        <v>23342135</v>
      </c>
      <c r="J110" s="120">
        <v>2633543952.4243999</v>
      </c>
      <c r="K110" s="120">
        <v>113.3869</v>
      </c>
      <c r="L110" s="120">
        <v>1.58</v>
      </c>
      <c r="M110" s="120">
        <v>2.2599999999999998</v>
      </c>
      <c r="N110" s="119">
        <v>-0.29958230000000002</v>
      </c>
      <c r="O110" s="126">
        <v>-0.29637249999999998</v>
      </c>
      <c r="P110"/>
      <c r="Q110"/>
      <c r="R110"/>
      <c r="S110"/>
      <c r="T110"/>
      <c r="U110"/>
    </row>
    <row r="111" spans="1:21" ht="15" x14ac:dyDescent="0.2">
      <c r="A111" s="125">
        <v>42818</v>
      </c>
      <c r="B111" s="120">
        <v>112.14</v>
      </c>
      <c r="C111" s="124">
        <v>0.38</v>
      </c>
      <c r="D111" s="123">
        <v>3.4001000000000001E-3</v>
      </c>
      <c r="E111" s="120">
        <v>112.07</v>
      </c>
      <c r="F111" s="120">
        <v>111.35</v>
      </c>
      <c r="G111" s="120">
        <v>113.16</v>
      </c>
      <c r="H111" s="121" t="s">
        <v>76</v>
      </c>
      <c r="I111" s="122">
        <v>33326020</v>
      </c>
      <c r="J111" s="120">
        <v>3742810113.2098999</v>
      </c>
      <c r="K111" s="120">
        <v>112.205</v>
      </c>
      <c r="L111" s="120">
        <v>7.0000000000000007E-2</v>
      </c>
      <c r="M111" s="120">
        <v>1.81</v>
      </c>
      <c r="N111" s="119">
        <v>6.5504300000000001E-2</v>
      </c>
      <c r="O111" s="126">
        <v>7.0183899999999994E-2</v>
      </c>
      <c r="P111"/>
      <c r="Q111"/>
      <c r="R111"/>
      <c r="S111"/>
      <c r="T111"/>
      <c r="U111"/>
    </row>
    <row r="112" spans="1:21" ht="15" x14ac:dyDescent="0.2">
      <c r="A112" s="125">
        <v>42811</v>
      </c>
      <c r="B112" s="120">
        <v>111.76</v>
      </c>
      <c r="C112" s="124">
        <v>0.84</v>
      </c>
      <c r="D112" s="123">
        <v>7.5729999999999999E-3</v>
      </c>
      <c r="E112" s="120">
        <v>110.92</v>
      </c>
      <c r="F112" s="120">
        <v>110.82</v>
      </c>
      <c r="G112" s="120">
        <v>112.89</v>
      </c>
      <c r="H112" s="121" t="s">
        <v>76</v>
      </c>
      <c r="I112" s="122">
        <v>31277226</v>
      </c>
      <c r="J112" s="120">
        <v>3497352324.1262002</v>
      </c>
      <c r="K112" s="120">
        <v>111.6969</v>
      </c>
      <c r="L112" s="120">
        <v>0.84</v>
      </c>
      <c r="M112" s="120">
        <v>2.0699999999999998</v>
      </c>
      <c r="N112" s="119">
        <v>0.35630719999999999</v>
      </c>
      <c r="O112" s="126">
        <v>0.36858659999999999</v>
      </c>
      <c r="P112"/>
      <c r="Q112"/>
      <c r="R112"/>
      <c r="S112"/>
      <c r="T112"/>
      <c r="U112"/>
    </row>
    <row r="113" spans="1:21" ht="15" x14ac:dyDescent="0.2">
      <c r="A113" s="125">
        <v>42804</v>
      </c>
      <c r="B113" s="120">
        <v>110.92</v>
      </c>
      <c r="C113" s="124">
        <v>-0.32</v>
      </c>
      <c r="D113" s="123">
        <v>-2.8766999999999998E-3</v>
      </c>
      <c r="E113" s="120">
        <v>110.77200000000001</v>
      </c>
      <c r="F113" s="120">
        <v>110.09</v>
      </c>
      <c r="G113" s="120">
        <v>111.5</v>
      </c>
      <c r="H113" s="121" t="s">
        <v>76</v>
      </c>
      <c r="I113" s="122">
        <v>23060576</v>
      </c>
      <c r="J113" s="120">
        <v>2555448290.0387998</v>
      </c>
      <c r="K113" s="120">
        <v>110.9665</v>
      </c>
      <c r="L113" s="120">
        <v>0.14799999999999999</v>
      </c>
      <c r="M113" s="120">
        <v>1.41</v>
      </c>
      <c r="N113" s="119">
        <v>-0.1228847</v>
      </c>
      <c r="O113" s="126">
        <v>-0.1223421</v>
      </c>
      <c r="P113"/>
      <c r="Q113"/>
      <c r="R113"/>
      <c r="S113"/>
      <c r="T113"/>
      <c r="U113"/>
    </row>
    <row r="114" spans="1:21" ht="15" x14ac:dyDescent="0.2">
      <c r="A114" s="125">
        <v>42797</v>
      </c>
      <c r="B114" s="120">
        <v>111.24</v>
      </c>
      <c r="C114" s="124">
        <v>0.92</v>
      </c>
      <c r="D114" s="123">
        <v>8.3394000000000003E-3</v>
      </c>
      <c r="E114" s="120">
        <v>109.93</v>
      </c>
      <c r="F114" s="120">
        <v>109.83</v>
      </c>
      <c r="G114" s="120">
        <v>111.8</v>
      </c>
      <c r="H114" s="121" t="s">
        <v>76</v>
      </c>
      <c r="I114" s="122">
        <v>26291386</v>
      </c>
      <c r="J114" s="120">
        <v>2911667805.8552999</v>
      </c>
      <c r="K114" s="120">
        <v>110.90989999999999</v>
      </c>
      <c r="L114" s="120">
        <v>1.31</v>
      </c>
      <c r="M114" s="120">
        <v>1.97</v>
      </c>
      <c r="N114" s="119">
        <v>0.24199909999999999</v>
      </c>
      <c r="O114" s="126">
        <v>0.25111250000000002</v>
      </c>
      <c r="P114"/>
      <c r="Q114"/>
      <c r="R114"/>
      <c r="S114"/>
      <c r="T114"/>
      <c r="U114"/>
    </row>
    <row r="115" spans="1:21" ht="15" x14ac:dyDescent="0.2">
      <c r="A115" s="125">
        <v>42790</v>
      </c>
      <c r="B115" s="120">
        <v>110.32</v>
      </c>
      <c r="C115" s="124">
        <v>0.26</v>
      </c>
      <c r="D115" s="123">
        <v>2.3622999999999999E-3</v>
      </c>
      <c r="E115" s="120">
        <v>109.94</v>
      </c>
      <c r="F115" s="120">
        <v>109.1</v>
      </c>
      <c r="G115" s="120">
        <v>110.49</v>
      </c>
      <c r="H115" s="121" t="s">
        <v>76</v>
      </c>
      <c r="I115" s="122">
        <v>21168603</v>
      </c>
      <c r="J115" s="120">
        <v>2327262953.4273</v>
      </c>
      <c r="K115" s="120">
        <v>109.78570000000001</v>
      </c>
      <c r="L115" s="120">
        <v>0.38</v>
      </c>
      <c r="M115" s="120">
        <v>1.39</v>
      </c>
      <c r="N115" s="119">
        <v>-0.31799230000000001</v>
      </c>
      <c r="O115" s="126">
        <v>-0.31890370000000001</v>
      </c>
      <c r="P115"/>
      <c r="Q115"/>
      <c r="R115"/>
      <c r="S115"/>
      <c r="T115"/>
      <c r="U115"/>
    </row>
    <row r="116" spans="1:21" ht="15" x14ac:dyDescent="0.2">
      <c r="A116" s="125">
        <v>42783</v>
      </c>
      <c r="B116" s="120">
        <v>110.06</v>
      </c>
      <c r="C116" s="124">
        <v>0.8</v>
      </c>
      <c r="D116" s="123">
        <v>7.3220000000000004E-3</v>
      </c>
      <c r="E116" s="120">
        <v>108.95</v>
      </c>
      <c r="F116" s="120">
        <v>108.9</v>
      </c>
      <c r="G116" s="120">
        <v>110.87</v>
      </c>
      <c r="H116" s="121" t="s">
        <v>76</v>
      </c>
      <c r="I116" s="122">
        <v>31038656</v>
      </c>
      <c r="J116" s="120">
        <v>3416936820.0869999</v>
      </c>
      <c r="K116" s="120">
        <v>109.9162</v>
      </c>
      <c r="L116" s="120">
        <v>1.1100000000000001</v>
      </c>
      <c r="M116" s="120">
        <v>1.97</v>
      </c>
      <c r="N116" s="119">
        <v>-0.30621609999999999</v>
      </c>
      <c r="O116" s="126">
        <v>-0.3025003</v>
      </c>
      <c r="P116"/>
      <c r="Q116"/>
      <c r="R116"/>
      <c r="S116"/>
      <c r="T116"/>
      <c r="U116"/>
    </row>
    <row r="117" spans="1:21" ht="15" x14ac:dyDescent="0.2">
      <c r="A117" s="125">
        <v>42776</v>
      </c>
      <c r="B117" s="120">
        <v>109.26</v>
      </c>
      <c r="C117" s="124">
        <v>-1.04</v>
      </c>
      <c r="D117" s="123">
        <v>-9.4287999999999993E-3</v>
      </c>
      <c r="E117" s="120">
        <v>109.92</v>
      </c>
      <c r="F117" s="120">
        <v>108.5814</v>
      </c>
      <c r="G117" s="120">
        <v>111.42</v>
      </c>
      <c r="H117" s="121" t="s">
        <v>76</v>
      </c>
      <c r="I117" s="122">
        <v>44738220</v>
      </c>
      <c r="J117" s="120">
        <v>4898836491.8580999</v>
      </c>
      <c r="K117" s="120">
        <v>109.24760000000001</v>
      </c>
      <c r="L117" s="120">
        <v>-0.66</v>
      </c>
      <c r="M117" s="120">
        <v>2.8386</v>
      </c>
      <c r="N117" s="119">
        <v>-5.2558899999999999E-2</v>
      </c>
      <c r="O117" s="126">
        <v>-6.2220699999999997E-2</v>
      </c>
      <c r="P117"/>
      <c r="Q117"/>
      <c r="R117"/>
      <c r="S117"/>
      <c r="T117"/>
      <c r="U117"/>
    </row>
    <row r="118" spans="1:21" ht="15" x14ac:dyDescent="0.2">
      <c r="A118" s="125">
        <v>42769</v>
      </c>
      <c r="B118" s="120">
        <v>110.3</v>
      </c>
      <c r="C118" s="124">
        <v>1</v>
      </c>
      <c r="D118" s="123">
        <v>9.1491000000000003E-3</v>
      </c>
      <c r="E118" s="120">
        <v>109.86</v>
      </c>
      <c r="F118" s="120">
        <v>108.96</v>
      </c>
      <c r="G118" s="120">
        <v>111.99</v>
      </c>
      <c r="H118" s="121" t="s">
        <v>76</v>
      </c>
      <c r="I118" s="122">
        <v>47220056</v>
      </c>
      <c r="J118" s="120">
        <v>5223869152.5453997</v>
      </c>
      <c r="K118" s="120">
        <v>110.5549</v>
      </c>
      <c r="L118" s="120">
        <v>0.44</v>
      </c>
      <c r="M118" s="120">
        <v>3.03</v>
      </c>
      <c r="N118" s="119">
        <v>0.62719309999999995</v>
      </c>
      <c r="O118" s="126">
        <v>0.66667240000000005</v>
      </c>
      <c r="P118"/>
      <c r="Q118"/>
      <c r="R118"/>
      <c r="S118"/>
      <c r="T118"/>
      <c r="U118"/>
    </row>
    <row r="119" spans="1:21" ht="15" x14ac:dyDescent="0.2">
      <c r="A119" s="125">
        <v>42762</v>
      </c>
      <c r="B119" s="120">
        <v>109.3</v>
      </c>
      <c r="C119" s="124">
        <v>1.64</v>
      </c>
      <c r="D119" s="123">
        <v>1.5233099999999999E-2</v>
      </c>
      <c r="E119" s="120">
        <v>107.34</v>
      </c>
      <c r="F119" s="120">
        <v>106.57</v>
      </c>
      <c r="G119" s="120">
        <v>109.4</v>
      </c>
      <c r="H119" s="121" t="s">
        <v>76</v>
      </c>
      <c r="I119" s="122">
        <v>29019331</v>
      </c>
      <c r="J119" s="120">
        <v>3134310635.2698002</v>
      </c>
      <c r="K119" s="120">
        <v>108.9491</v>
      </c>
      <c r="L119" s="120">
        <v>1.96</v>
      </c>
      <c r="M119" s="120">
        <v>2.83</v>
      </c>
      <c r="N119" s="119">
        <v>0.1270279</v>
      </c>
      <c r="O119" s="126">
        <v>0.12899150000000001</v>
      </c>
      <c r="P119"/>
      <c r="Q119"/>
      <c r="R119"/>
      <c r="S119"/>
      <c r="T119"/>
      <c r="U119"/>
    </row>
    <row r="120" spans="1:21" ht="15" x14ac:dyDescent="0.2">
      <c r="A120" s="125">
        <v>42755</v>
      </c>
      <c r="B120" s="120">
        <v>107.66</v>
      </c>
      <c r="C120" s="124">
        <v>-0.4</v>
      </c>
      <c r="D120" s="123">
        <v>-3.7016000000000002E-3</v>
      </c>
      <c r="E120" s="120">
        <v>107.91</v>
      </c>
      <c r="F120" s="120">
        <v>106.81</v>
      </c>
      <c r="G120" s="120">
        <v>108.93</v>
      </c>
      <c r="H120" s="121" t="s">
        <v>76</v>
      </c>
      <c r="I120" s="122">
        <v>25748548</v>
      </c>
      <c r="J120" s="120">
        <v>2776203818.7149</v>
      </c>
      <c r="K120" s="120">
        <v>107.5753</v>
      </c>
      <c r="L120" s="120">
        <v>-0.25</v>
      </c>
      <c r="M120" s="120">
        <v>2.12</v>
      </c>
      <c r="N120" s="119">
        <v>-0.29304459999999999</v>
      </c>
      <c r="O120" s="126">
        <v>-0.29625610000000002</v>
      </c>
      <c r="P120"/>
      <c r="Q120"/>
      <c r="R120"/>
      <c r="S120"/>
      <c r="T120"/>
      <c r="U120"/>
    </row>
    <row r="121" spans="1:21" ht="15" x14ac:dyDescent="0.2">
      <c r="A121" s="125">
        <v>42748</v>
      </c>
      <c r="B121" s="120">
        <v>108.06</v>
      </c>
      <c r="C121" s="124">
        <v>-0.92</v>
      </c>
      <c r="D121" s="123">
        <v>-8.4419000000000004E-3</v>
      </c>
      <c r="E121" s="120">
        <v>108.58</v>
      </c>
      <c r="F121" s="120">
        <v>106.9</v>
      </c>
      <c r="G121" s="120">
        <v>109.4901</v>
      </c>
      <c r="H121" s="121" t="s">
        <v>76</v>
      </c>
      <c r="I121" s="122">
        <v>36421744</v>
      </c>
      <c r="J121" s="120">
        <v>3944906419.8699999</v>
      </c>
      <c r="K121" s="120">
        <v>107.70189999999999</v>
      </c>
      <c r="L121" s="120">
        <v>-0.52</v>
      </c>
      <c r="M121" s="120">
        <v>2.5901000000000001</v>
      </c>
      <c r="N121" s="119">
        <v>0.10166790000000001</v>
      </c>
      <c r="O121" s="126">
        <v>0.11144850000000001</v>
      </c>
      <c r="P121"/>
      <c r="Q121"/>
      <c r="R121"/>
      <c r="S121"/>
      <c r="T121"/>
      <c r="U121"/>
    </row>
    <row r="122" spans="1:21" ht="15" x14ac:dyDescent="0.2">
      <c r="A122" s="125">
        <v>42741</v>
      </c>
      <c r="B122" s="120">
        <v>108.98</v>
      </c>
      <c r="C122" s="124">
        <v>4.76</v>
      </c>
      <c r="D122" s="123">
        <v>4.5672600000000001E-2</v>
      </c>
      <c r="E122" s="120">
        <v>105.3</v>
      </c>
      <c r="F122" s="120">
        <v>105.205</v>
      </c>
      <c r="G122" s="120">
        <v>109.35</v>
      </c>
      <c r="H122" s="121" t="s">
        <v>76</v>
      </c>
      <c r="I122" s="122">
        <v>33060547</v>
      </c>
      <c r="J122" s="120">
        <v>3549337891.2045002</v>
      </c>
      <c r="K122" s="120">
        <v>108.9171</v>
      </c>
      <c r="L122" s="120">
        <v>3.68</v>
      </c>
      <c r="M122" s="120">
        <v>4.1449999999999996</v>
      </c>
      <c r="N122" s="119">
        <v>0.52364730000000004</v>
      </c>
      <c r="O122" s="126">
        <v>0.56534839999999997</v>
      </c>
      <c r="P122"/>
      <c r="Q122"/>
      <c r="R122"/>
      <c r="S122"/>
      <c r="T122"/>
      <c r="U122"/>
    </row>
    <row r="123" spans="1:21" ht="15" x14ac:dyDescent="0.2">
      <c r="A123" s="125">
        <v>42734</v>
      </c>
      <c r="B123" s="120">
        <v>104.22</v>
      </c>
      <c r="C123" s="124">
        <v>-0.93</v>
      </c>
      <c r="D123" s="123">
        <v>-8.8444999999999999E-3</v>
      </c>
      <c r="E123" s="120">
        <v>104.85</v>
      </c>
      <c r="F123" s="120">
        <v>103.87</v>
      </c>
      <c r="G123" s="120">
        <v>105.556</v>
      </c>
      <c r="H123" s="121" t="s">
        <v>76</v>
      </c>
      <c r="I123" s="122">
        <v>21698294</v>
      </c>
      <c r="J123" s="120">
        <v>2267442767.6394</v>
      </c>
      <c r="K123" s="120">
        <v>104.2073</v>
      </c>
      <c r="L123" s="120">
        <v>-0.63</v>
      </c>
      <c r="M123" s="120">
        <v>1.6859999999999999</v>
      </c>
      <c r="N123" s="119">
        <v>-0.36359229999999998</v>
      </c>
      <c r="O123" s="126">
        <v>-0.36979519999999999</v>
      </c>
      <c r="P123"/>
      <c r="Q123"/>
      <c r="R123"/>
      <c r="S123"/>
      <c r="T123"/>
      <c r="U123"/>
    </row>
    <row r="124" spans="1:21" ht="15" x14ac:dyDescent="0.2">
      <c r="A124" s="125">
        <v>42727</v>
      </c>
      <c r="B124" s="120">
        <v>105.15</v>
      </c>
      <c r="C124" s="124">
        <v>1.24</v>
      </c>
      <c r="D124" s="123">
        <v>1.19334E-2</v>
      </c>
      <c r="E124" s="120">
        <v>105.7</v>
      </c>
      <c r="F124" s="120">
        <v>104.51</v>
      </c>
      <c r="G124" s="120">
        <v>106.26</v>
      </c>
      <c r="H124" s="121" t="s">
        <v>76</v>
      </c>
      <c r="I124" s="122">
        <v>34094956</v>
      </c>
      <c r="J124" s="120">
        <v>3597946025.7421999</v>
      </c>
      <c r="K124" s="120">
        <v>105.1048</v>
      </c>
      <c r="L124" s="120">
        <v>-0.55000000000000004</v>
      </c>
      <c r="M124" s="120">
        <v>1.75</v>
      </c>
      <c r="N124" s="119">
        <v>-0.23581679999999999</v>
      </c>
      <c r="O124" s="126">
        <v>-0.2261157</v>
      </c>
      <c r="P124"/>
      <c r="Q124"/>
      <c r="R124"/>
      <c r="S124"/>
      <c r="T124"/>
      <c r="U124"/>
    </row>
    <row r="125" spans="1:21" ht="15" x14ac:dyDescent="0.2">
      <c r="A125" s="125">
        <v>42720</v>
      </c>
      <c r="B125" s="120">
        <v>103.91</v>
      </c>
      <c r="C125" s="124">
        <v>-0.95</v>
      </c>
      <c r="D125" s="123">
        <v>-9.0597000000000004E-3</v>
      </c>
      <c r="E125" s="120">
        <v>104.61</v>
      </c>
      <c r="F125" s="120">
        <v>103.5</v>
      </c>
      <c r="G125" s="120">
        <v>105.64</v>
      </c>
      <c r="H125" s="121" t="s">
        <v>76</v>
      </c>
      <c r="I125" s="122">
        <v>44616210</v>
      </c>
      <c r="J125" s="120">
        <v>4649204176.6478996</v>
      </c>
      <c r="K125" s="120">
        <v>104.1412</v>
      </c>
      <c r="L125" s="120">
        <v>-0.7</v>
      </c>
      <c r="M125" s="120">
        <v>2.14</v>
      </c>
      <c r="N125" s="119">
        <v>-0.26513510000000001</v>
      </c>
      <c r="O125" s="126">
        <v>-0.24939810000000001</v>
      </c>
      <c r="P125"/>
      <c r="Q125"/>
      <c r="R125"/>
      <c r="S125"/>
      <c r="T125"/>
      <c r="U125"/>
    </row>
    <row r="126" spans="1:21" ht="15" x14ac:dyDescent="0.2">
      <c r="A126" s="125">
        <v>42713</v>
      </c>
      <c r="B126" s="120">
        <v>104.86</v>
      </c>
      <c r="C126" s="124">
        <v>6.36</v>
      </c>
      <c r="D126" s="123">
        <v>6.4568500000000001E-2</v>
      </c>
      <c r="E126" s="120">
        <v>98.98</v>
      </c>
      <c r="F126" s="120">
        <v>98.68</v>
      </c>
      <c r="G126" s="120">
        <v>105.52370000000001</v>
      </c>
      <c r="H126" s="121" t="s">
        <v>76</v>
      </c>
      <c r="I126" s="122">
        <v>60713487</v>
      </c>
      <c r="J126" s="120">
        <v>6193968436.0523996</v>
      </c>
      <c r="K126" s="120">
        <v>104.47239999999999</v>
      </c>
      <c r="L126" s="120">
        <v>5.88</v>
      </c>
      <c r="M126" s="120">
        <v>6.8437000000000001</v>
      </c>
      <c r="N126" s="119">
        <v>0.3622686</v>
      </c>
      <c r="O126" s="126">
        <v>0.4016882</v>
      </c>
      <c r="P126"/>
      <c r="Q126"/>
      <c r="R126"/>
      <c r="S126"/>
      <c r="T126"/>
      <c r="U126"/>
    </row>
    <row r="127" spans="1:21" ht="15" x14ac:dyDescent="0.2">
      <c r="A127" s="125">
        <v>42706</v>
      </c>
      <c r="B127" s="120">
        <v>98.5</v>
      </c>
      <c r="C127" s="124">
        <v>-0.32</v>
      </c>
      <c r="D127" s="123">
        <v>-3.2382000000000001E-3</v>
      </c>
      <c r="E127" s="120">
        <v>98.52</v>
      </c>
      <c r="F127" s="120">
        <v>98.25</v>
      </c>
      <c r="G127" s="120">
        <v>100.2895</v>
      </c>
      <c r="H127" s="121" t="s">
        <v>76</v>
      </c>
      <c r="I127" s="122">
        <v>44567928</v>
      </c>
      <c r="J127" s="120">
        <v>4418934692.5358</v>
      </c>
      <c r="K127" s="120">
        <v>98.530900000000003</v>
      </c>
      <c r="L127" s="120">
        <v>-0.02</v>
      </c>
      <c r="M127" s="120">
        <v>2.0394999999999999</v>
      </c>
      <c r="N127" s="119">
        <v>0.67184010000000005</v>
      </c>
      <c r="O127" s="126">
        <v>0.69277420000000001</v>
      </c>
      <c r="P127"/>
      <c r="Q127"/>
      <c r="R127"/>
      <c r="S127"/>
      <c r="T127"/>
      <c r="U127"/>
    </row>
    <row r="128" spans="1:21" ht="15" x14ac:dyDescent="0.2">
      <c r="A128" s="125">
        <v>42699</v>
      </c>
      <c r="B128" s="120">
        <v>98.82</v>
      </c>
      <c r="C128" s="124">
        <v>0.57999999999999996</v>
      </c>
      <c r="D128" s="123">
        <v>5.9039000000000001E-3</v>
      </c>
      <c r="E128" s="120">
        <v>98.11</v>
      </c>
      <c r="F128" s="120">
        <v>97</v>
      </c>
      <c r="G128" s="120">
        <v>99.07</v>
      </c>
      <c r="H128" s="121" t="s">
        <v>76</v>
      </c>
      <c r="I128" s="122">
        <v>26658009</v>
      </c>
      <c r="J128" s="120">
        <v>2610469082.1325002</v>
      </c>
      <c r="K128" s="120">
        <v>98.855400000000003</v>
      </c>
      <c r="L128" s="120">
        <v>0.71</v>
      </c>
      <c r="M128" s="120">
        <v>2.0699999999999998</v>
      </c>
      <c r="N128" s="119">
        <v>-0.43693140000000003</v>
      </c>
      <c r="O128" s="126">
        <v>-0.4397741</v>
      </c>
      <c r="P128"/>
      <c r="Q128"/>
      <c r="R128"/>
      <c r="S128"/>
      <c r="T128"/>
      <c r="U128"/>
    </row>
    <row r="129" spans="1:21" ht="15" x14ac:dyDescent="0.2">
      <c r="A129" s="125">
        <v>42692</v>
      </c>
      <c r="B129" s="120">
        <v>98.24</v>
      </c>
      <c r="C129" s="124">
        <v>0.56000000000000005</v>
      </c>
      <c r="D129" s="123">
        <v>5.7330000000000002E-3</v>
      </c>
      <c r="E129" s="120">
        <v>97.56</v>
      </c>
      <c r="F129" s="120">
        <v>97.42</v>
      </c>
      <c r="G129" s="120">
        <v>99.5</v>
      </c>
      <c r="H129" s="121" t="s">
        <v>76</v>
      </c>
      <c r="I129" s="122">
        <v>47344155</v>
      </c>
      <c r="J129" s="120">
        <v>4659672475.0971003</v>
      </c>
      <c r="K129" s="120">
        <v>98.563599999999994</v>
      </c>
      <c r="L129" s="120">
        <v>0.68</v>
      </c>
      <c r="M129" s="120">
        <v>2.08</v>
      </c>
      <c r="N129" s="119">
        <v>-0.19269449999999999</v>
      </c>
      <c r="O129" s="126">
        <v>-0.16975470000000001</v>
      </c>
      <c r="P129"/>
      <c r="Q129"/>
      <c r="R129"/>
      <c r="S129"/>
      <c r="T129"/>
      <c r="U129"/>
    </row>
    <row r="130" spans="1:21" ht="15" x14ac:dyDescent="0.2">
      <c r="A130" s="125">
        <v>42685</v>
      </c>
      <c r="B130" s="120">
        <v>97.68</v>
      </c>
      <c r="C130" s="124">
        <v>5.23</v>
      </c>
      <c r="D130" s="123">
        <v>5.6571099999999999E-2</v>
      </c>
      <c r="E130" s="120">
        <v>93.77</v>
      </c>
      <c r="F130" s="120">
        <v>92.11</v>
      </c>
      <c r="G130" s="120">
        <v>98.32</v>
      </c>
      <c r="H130" s="121" t="s">
        <v>76</v>
      </c>
      <c r="I130" s="122">
        <v>58644659</v>
      </c>
      <c r="J130" s="120">
        <v>5612404562.9482002</v>
      </c>
      <c r="K130" s="120">
        <v>97.514600000000002</v>
      </c>
      <c r="L130" s="120">
        <v>3.91</v>
      </c>
      <c r="M130" s="120">
        <v>6.21</v>
      </c>
      <c r="N130" s="119">
        <v>0.52993389999999996</v>
      </c>
      <c r="O130" s="126">
        <v>0.57911040000000003</v>
      </c>
      <c r="P130"/>
      <c r="Q130"/>
      <c r="R130"/>
      <c r="S130"/>
      <c r="T130"/>
      <c r="U130"/>
    </row>
    <row r="131" spans="1:21" ht="15" x14ac:dyDescent="0.2">
      <c r="A131" s="125">
        <v>42678</v>
      </c>
      <c r="B131" s="120">
        <v>92.45</v>
      </c>
      <c r="C131" s="124">
        <v>-1.4</v>
      </c>
      <c r="D131" s="123">
        <v>-1.4917400000000001E-2</v>
      </c>
      <c r="E131" s="120">
        <v>93.72</v>
      </c>
      <c r="F131" s="120">
        <v>91.66</v>
      </c>
      <c r="G131" s="120">
        <v>94.13</v>
      </c>
      <c r="H131" s="121" t="s">
        <v>76</v>
      </c>
      <c r="I131" s="122">
        <v>38331498</v>
      </c>
      <c r="J131" s="120">
        <v>3554155963.5205998</v>
      </c>
      <c r="K131" s="120">
        <v>92.902799999999999</v>
      </c>
      <c r="L131" s="120">
        <v>-1.27</v>
      </c>
      <c r="M131" s="120">
        <v>2.4700000000000002</v>
      </c>
      <c r="N131" s="119">
        <v>0.10240920000000001</v>
      </c>
      <c r="O131" s="126">
        <v>9.3662400000000007E-2</v>
      </c>
      <c r="P131"/>
      <c r="Q131"/>
      <c r="R131"/>
      <c r="S131"/>
      <c r="T131"/>
      <c r="U131"/>
    </row>
    <row r="132" spans="1:21" ht="15" x14ac:dyDescent="0.2">
      <c r="A132" s="125">
        <v>42671</v>
      </c>
      <c r="B132" s="120">
        <v>93.85</v>
      </c>
      <c r="C132" s="124">
        <v>0.82</v>
      </c>
      <c r="D132" s="123">
        <v>8.8144E-3</v>
      </c>
      <c r="E132" s="120">
        <v>93.49</v>
      </c>
      <c r="F132" s="120">
        <v>91.9</v>
      </c>
      <c r="G132" s="120">
        <v>94.4</v>
      </c>
      <c r="H132" s="121" t="s">
        <v>76</v>
      </c>
      <c r="I132" s="122">
        <v>34770663</v>
      </c>
      <c r="J132" s="120">
        <v>3249774334.0755</v>
      </c>
      <c r="K132" s="120">
        <v>93.898399999999995</v>
      </c>
      <c r="L132" s="120">
        <v>0.36</v>
      </c>
      <c r="M132" s="120">
        <v>2.5</v>
      </c>
      <c r="N132" s="119">
        <v>-3.7719900000000001E-2</v>
      </c>
      <c r="O132" s="126">
        <v>-2.1293200000000002E-2</v>
      </c>
      <c r="P132"/>
      <c r="Q132"/>
      <c r="R132"/>
      <c r="S132"/>
      <c r="T132"/>
      <c r="U132"/>
    </row>
    <row r="133" spans="1:21" ht="15" x14ac:dyDescent="0.2">
      <c r="A133" s="125">
        <v>42664</v>
      </c>
      <c r="B133" s="120">
        <v>93.03</v>
      </c>
      <c r="C133" s="124">
        <v>1.73</v>
      </c>
      <c r="D133" s="123">
        <v>1.89485E-2</v>
      </c>
      <c r="E133" s="120">
        <v>91.35</v>
      </c>
      <c r="F133" s="120">
        <v>90.56</v>
      </c>
      <c r="G133" s="120">
        <v>94.19</v>
      </c>
      <c r="H133" s="121" t="s">
        <v>76</v>
      </c>
      <c r="I133" s="122">
        <v>36133619</v>
      </c>
      <c r="J133" s="120">
        <v>3320477792.8411999</v>
      </c>
      <c r="K133" s="120">
        <v>92.451700000000002</v>
      </c>
      <c r="L133" s="120">
        <v>1.68</v>
      </c>
      <c r="M133" s="120">
        <v>3.63</v>
      </c>
      <c r="N133" s="119">
        <v>0.29978830000000001</v>
      </c>
      <c r="O133" s="126">
        <v>0.30265130000000001</v>
      </c>
      <c r="P133"/>
      <c r="Q133"/>
      <c r="R133"/>
      <c r="S133"/>
      <c r="T133"/>
      <c r="U133"/>
    </row>
    <row r="134" spans="1:21" ht="15" x14ac:dyDescent="0.2">
      <c r="A134" s="125">
        <v>42657</v>
      </c>
      <c r="B134" s="120">
        <v>91.3</v>
      </c>
      <c r="C134" s="124">
        <v>-1.19</v>
      </c>
      <c r="D134" s="123">
        <v>-1.2866300000000001E-2</v>
      </c>
      <c r="E134" s="120">
        <v>92.7</v>
      </c>
      <c r="F134" s="120">
        <v>90.314999999999998</v>
      </c>
      <c r="G134" s="120">
        <v>93.21</v>
      </c>
      <c r="H134" s="121" t="s">
        <v>76</v>
      </c>
      <c r="I134" s="122">
        <v>27799619</v>
      </c>
      <c r="J134" s="120">
        <v>2549015154.8852</v>
      </c>
      <c r="K134" s="120">
        <v>91.442599999999999</v>
      </c>
      <c r="L134" s="120">
        <v>-1.4</v>
      </c>
      <c r="M134" s="120">
        <v>2.895</v>
      </c>
      <c r="N134" s="119">
        <v>-9.5418199999999995E-2</v>
      </c>
      <c r="O134" s="126">
        <v>-0.1050565</v>
      </c>
      <c r="P134"/>
      <c r="Q134"/>
      <c r="R134"/>
      <c r="S134"/>
      <c r="T134"/>
      <c r="U134"/>
    </row>
    <row r="135" spans="1:21" ht="15" x14ac:dyDescent="0.2">
      <c r="A135" s="125">
        <v>42650</v>
      </c>
      <c r="B135" s="120">
        <v>92.49</v>
      </c>
      <c r="C135" s="124">
        <v>-0.37</v>
      </c>
      <c r="D135" s="123">
        <v>-3.9845000000000002E-3</v>
      </c>
      <c r="E135" s="120">
        <v>92.47</v>
      </c>
      <c r="F135" s="120">
        <v>92.02</v>
      </c>
      <c r="G135" s="120">
        <v>93.58</v>
      </c>
      <c r="H135" s="121" t="s">
        <v>76</v>
      </c>
      <c r="I135" s="122">
        <v>30732012</v>
      </c>
      <c r="J135" s="120">
        <v>2848241361.2265</v>
      </c>
      <c r="K135" s="120">
        <v>92.519499999999994</v>
      </c>
      <c r="L135" s="120">
        <v>0.02</v>
      </c>
      <c r="M135" s="120">
        <v>1.56</v>
      </c>
      <c r="N135" s="119">
        <v>-0.30610809999999999</v>
      </c>
      <c r="O135" s="126">
        <v>-0.30221609999999999</v>
      </c>
      <c r="P135"/>
      <c r="Q135"/>
      <c r="R135"/>
      <c r="S135"/>
      <c r="T135"/>
      <c r="U135"/>
    </row>
    <row r="136" spans="1:21" ht="15" x14ac:dyDescent="0.2">
      <c r="A136" s="125">
        <v>42643</v>
      </c>
      <c r="B136" s="120">
        <v>92.86</v>
      </c>
      <c r="C136" s="124">
        <v>-0.41</v>
      </c>
      <c r="D136" s="123">
        <v>-4.3958000000000001E-3</v>
      </c>
      <c r="E136" s="120">
        <v>92.47</v>
      </c>
      <c r="F136" s="120">
        <v>91.4</v>
      </c>
      <c r="G136" s="120">
        <v>93.493200000000002</v>
      </c>
      <c r="H136" s="121" t="s">
        <v>76</v>
      </c>
      <c r="I136" s="122">
        <v>44289338</v>
      </c>
      <c r="J136" s="120">
        <v>4081838760.5630002</v>
      </c>
      <c r="K136" s="120">
        <v>92.993300000000005</v>
      </c>
      <c r="L136" s="120">
        <v>0.39</v>
      </c>
      <c r="M136" s="120">
        <v>2.0931999999999999</v>
      </c>
      <c r="N136" s="119">
        <v>0.28190949999999998</v>
      </c>
      <c r="O136" s="126">
        <v>0.27285029999999999</v>
      </c>
      <c r="P136"/>
      <c r="Q136"/>
      <c r="R136"/>
      <c r="S136"/>
      <c r="T136"/>
      <c r="U136"/>
    </row>
    <row r="137" spans="1:21" ht="15" x14ac:dyDescent="0.2">
      <c r="A137" s="125">
        <v>42636</v>
      </c>
      <c r="B137" s="120">
        <v>93.27</v>
      </c>
      <c r="C137" s="124">
        <v>0.71</v>
      </c>
      <c r="D137" s="123">
        <v>7.6706999999999999E-3</v>
      </c>
      <c r="E137" s="120">
        <v>92.8</v>
      </c>
      <c r="F137" s="120">
        <v>91.7</v>
      </c>
      <c r="G137" s="120">
        <v>93.71</v>
      </c>
      <c r="H137" s="121" t="s">
        <v>76</v>
      </c>
      <c r="I137" s="122">
        <v>34549505</v>
      </c>
      <c r="J137" s="120">
        <v>3206849051.7631998</v>
      </c>
      <c r="K137" s="120">
        <v>93.285799999999995</v>
      </c>
      <c r="L137" s="120">
        <v>0.47</v>
      </c>
      <c r="M137" s="120">
        <v>2.0099999999999998</v>
      </c>
      <c r="N137" s="119">
        <v>-0.1711917</v>
      </c>
      <c r="O137" s="126">
        <v>-0.16943720000000001</v>
      </c>
      <c r="P137"/>
      <c r="Q137"/>
      <c r="R137"/>
      <c r="S137"/>
      <c r="T137"/>
      <c r="U137"/>
    </row>
    <row r="138" spans="1:21" ht="15" x14ac:dyDescent="0.2">
      <c r="A138" s="125">
        <v>42629</v>
      </c>
      <c r="B138" s="120">
        <v>92.56</v>
      </c>
      <c r="C138" s="124">
        <v>0.14000000000000001</v>
      </c>
      <c r="D138" s="123">
        <v>1.5148E-3</v>
      </c>
      <c r="E138" s="120">
        <v>91.96</v>
      </c>
      <c r="F138" s="120">
        <v>91.19</v>
      </c>
      <c r="G138" s="120">
        <v>93.86</v>
      </c>
      <c r="H138" s="121" t="s">
        <v>76</v>
      </c>
      <c r="I138" s="122">
        <v>41685763</v>
      </c>
      <c r="J138" s="120">
        <v>3861055501.9590001</v>
      </c>
      <c r="K138" s="120">
        <v>92.387100000000004</v>
      </c>
      <c r="L138" s="120">
        <v>0.6</v>
      </c>
      <c r="M138" s="120">
        <v>2.67</v>
      </c>
      <c r="N138" s="119">
        <v>0.28534910000000002</v>
      </c>
      <c r="O138" s="126">
        <v>0.27400639999999998</v>
      </c>
      <c r="P138"/>
      <c r="Q138"/>
      <c r="R138"/>
      <c r="S138"/>
      <c r="T138"/>
      <c r="U138"/>
    </row>
    <row r="139" spans="1:21" ht="15" x14ac:dyDescent="0.2">
      <c r="A139" s="125">
        <v>42622</v>
      </c>
      <c r="B139" s="120">
        <v>92.42</v>
      </c>
      <c r="C139" s="124">
        <v>-2</v>
      </c>
      <c r="D139" s="123">
        <v>-2.1181999999999999E-2</v>
      </c>
      <c r="E139" s="120">
        <v>94.53</v>
      </c>
      <c r="F139" s="120">
        <v>92.39</v>
      </c>
      <c r="G139" s="120">
        <v>94.53</v>
      </c>
      <c r="H139" s="121" t="s">
        <v>76</v>
      </c>
      <c r="I139" s="122">
        <v>32431471</v>
      </c>
      <c r="J139" s="120">
        <v>3030640677.6822</v>
      </c>
      <c r="K139" s="120">
        <v>92.895700000000005</v>
      </c>
      <c r="L139" s="120">
        <v>-2.11</v>
      </c>
      <c r="M139" s="120">
        <v>2.14</v>
      </c>
      <c r="N139" s="119">
        <v>-3.9906200000000003E-2</v>
      </c>
      <c r="O139" s="126">
        <v>-5.1572300000000001E-2</v>
      </c>
      <c r="P139"/>
      <c r="Q139"/>
      <c r="R139"/>
      <c r="S139"/>
      <c r="T139"/>
      <c r="U139"/>
    </row>
    <row r="140" spans="1:21" ht="15" x14ac:dyDescent="0.2">
      <c r="A140" s="125">
        <v>42615</v>
      </c>
      <c r="B140" s="120">
        <v>94.42</v>
      </c>
      <c r="C140" s="124">
        <v>-0.79</v>
      </c>
      <c r="D140" s="123">
        <v>-8.2973999999999999E-3</v>
      </c>
      <c r="E140" s="120">
        <v>95.07</v>
      </c>
      <c r="F140" s="120">
        <v>93.91</v>
      </c>
      <c r="G140" s="120">
        <v>95.32</v>
      </c>
      <c r="H140" s="121" t="s">
        <v>76</v>
      </c>
      <c r="I140" s="122">
        <v>33779483</v>
      </c>
      <c r="J140" s="120">
        <v>3195436637.2094002</v>
      </c>
      <c r="K140" s="120">
        <v>94.462500000000006</v>
      </c>
      <c r="L140" s="120">
        <v>-0.65</v>
      </c>
      <c r="M140" s="120">
        <v>1.41</v>
      </c>
      <c r="N140" s="119">
        <v>0.2537702</v>
      </c>
      <c r="O140" s="126">
        <v>0.23907909999999999</v>
      </c>
      <c r="P140"/>
      <c r="Q140"/>
      <c r="R140"/>
      <c r="S140"/>
      <c r="T140"/>
      <c r="U140"/>
    </row>
    <row r="141" spans="1:21" ht="15" x14ac:dyDescent="0.2">
      <c r="A141" s="125">
        <v>42608</v>
      </c>
      <c r="B141" s="120">
        <v>95.21</v>
      </c>
      <c r="C141" s="124">
        <v>-1.18</v>
      </c>
      <c r="D141" s="123">
        <v>-1.22419E-2</v>
      </c>
      <c r="E141" s="120">
        <v>96.47</v>
      </c>
      <c r="F141" s="120">
        <v>94.75</v>
      </c>
      <c r="G141" s="120">
        <v>96.47</v>
      </c>
      <c r="H141" s="121" t="s">
        <v>76</v>
      </c>
      <c r="I141" s="122">
        <v>26942324</v>
      </c>
      <c r="J141" s="120">
        <v>2578880264.2406001</v>
      </c>
      <c r="K141" s="120">
        <v>95.296999999999997</v>
      </c>
      <c r="L141" s="120">
        <v>-1.26</v>
      </c>
      <c r="M141" s="120">
        <v>1.72</v>
      </c>
      <c r="N141" s="119">
        <v>-5.0916900000000001E-2</v>
      </c>
      <c r="O141" s="126">
        <v>-6.1463700000000003E-2</v>
      </c>
      <c r="P141"/>
      <c r="Q141"/>
      <c r="R141"/>
      <c r="S141"/>
      <c r="T141"/>
      <c r="U141"/>
    </row>
    <row r="142" spans="1:21" ht="15" x14ac:dyDescent="0.2">
      <c r="A142" s="125">
        <v>42601</v>
      </c>
      <c r="B142" s="120">
        <v>96.39</v>
      </c>
      <c r="C142" s="124">
        <v>-0.45</v>
      </c>
      <c r="D142" s="123">
        <v>-4.6468000000000004E-3</v>
      </c>
      <c r="E142" s="120">
        <v>97.35</v>
      </c>
      <c r="F142" s="120">
        <v>96.05</v>
      </c>
      <c r="G142" s="120">
        <v>97.61</v>
      </c>
      <c r="H142" s="121" t="s">
        <v>76</v>
      </c>
      <c r="I142" s="122">
        <v>28387741</v>
      </c>
      <c r="J142" s="120">
        <v>2747768246.2413998</v>
      </c>
      <c r="K142" s="120">
        <v>96.363299999999995</v>
      </c>
      <c r="L142" s="120">
        <v>-0.96</v>
      </c>
      <c r="M142" s="120">
        <v>1.56</v>
      </c>
      <c r="N142" s="119">
        <v>-0.5892752</v>
      </c>
      <c r="O142" s="126">
        <v>-0.59097160000000004</v>
      </c>
      <c r="P142"/>
      <c r="Q142"/>
      <c r="R142"/>
      <c r="S142"/>
      <c r="T142"/>
      <c r="U142"/>
    </row>
    <row r="143" spans="1:21" ht="15" x14ac:dyDescent="0.2">
      <c r="A143" s="125">
        <v>42594</v>
      </c>
      <c r="B143" s="120">
        <v>96.84</v>
      </c>
      <c r="C143" s="124">
        <v>1.01</v>
      </c>
      <c r="D143" s="123">
        <v>1.05395E-2</v>
      </c>
      <c r="E143" s="120">
        <v>96.11</v>
      </c>
      <c r="F143" s="120">
        <v>95.3</v>
      </c>
      <c r="G143" s="120">
        <v>99.27</v>
      </c>
      <c r="H143" s="121" t="s">
        <v>76</v>
      </c>
      <c r="I143" s="122">
        <v>69116205</v>
      </c>
      <c r="J143" s="120">
        <v>6717793880.0440998</v>
      </c>
      <c r="K143" s="120">
        <v>97.176900000000003</v>
      </c>
      <c r="L143" s="120">
        <v>0.73</v>
      </c>
      <c r="M143" s="120">
        <v>3.97</v>
      </c>
      <c r="N143" s="119">
        <v>0.71032119999999999</v>
      </c>
      <c r="O143" s="126">
        <v>0.74135269999999998</v>
      </c>
      <c r="P143"/>
      <c r="Q143"/>
      <c r="R143"/>
      <c r="S143"/>
      <c r="T143"/>
      <c r="U143"/>
    </row>
    <row r="144" spans="1:21" ht="15" x14ac:dyDescent="0.2">
      <c r="A144" s="125">
        <v>42587</v>
      </c>
      <c r="B144" s="120">
        <v>95.83</v>
      </c>
      <c r="C144" s="124">
        <v>-0.12</v>
      </c>
      <c r="D144" s="123">
        <v>-1.2507E-3</v>
      </c>
      <c r="E144" s="120">
        <v>96.15</v>
      </c>
      <c r="F144" s="120">
        <v>94.56</v>
      </c>
      <c r="G144" s="120">
        <v>96.424999999999997</v>
      </c>
      <c r="H144" s="121" t="s">
        <v>76</v>
      </c>
      <c r="I144" s="122">
        <v>40411243</v>
      </c>
      <c r="J144" s="120">
        <v>3857802076.9006</v>
      </c>
      <c r="K144" s="120">
        <v>95.800799999999995</v>
      </c>
      <c r="L144" s="120">
        <v>-0.32</v>
      </c>
      <c r="M144" s="120">
        <v>1.865</v>
      </c>
      <c r="N144" s="119">
        <v>0.18894369999999999</v>
      </c>
      <c r="O144" s="126">
        <v>0.17678859999999999</v>
      </c>
      <c r="P144"/>
      <c r="Q144"/>
      <c r="R144"/>
      <c r="S144"/>
      <c r="T144"/>
      <c r="U144"/>
    </row>
    <row r="145" spans="1:21" ht="15" x14ac:dyDescent="0.2">
      <c r="A145" s="125">
        <v>42580</v>
      </c>
      <c r="B145" s="120">
        <v>95.95</v>
      </c>
      <c r="C145" s="124">
        <v>-1.76</v>
      </c>
      <c r="D145" s="123">
        <v>-1.8012500000000001E-2</v>
      </c>
      <c r="E145" s="120">
        <v>97.9</v>
      </c>
      <c r="F145" s="120">
        <v>95.82</v>
      </c>
      <c r="G145" s="120">
        <v>98.06</v>
      </c>
      <c r="H145" s="121" t="s">
        <v>76</v>
      </c>
      <c r="I145" s="122">
        <v>33989198</v>
      </c>
      <c r="J145" s="120">
        <v>3278245597.2427001</v>
      </c>
      <c r="K145" s="120">
        <v>96.014200000000002</v>
      </c>
      <c r="L145" s="120">
        <v>-1.95</v>
      </c>
      <c r="M145" s="120">
        <v>2.2400000000000002</v>
      </c>
      <c r="N145" s="119">
        <v>2.3329000000000002E-3</v>
      </c>
      <c r="O145" s="126">
        <v>-1.9588499999999998E-2</v>
      </c>
      <c r="P145"/>
      <c r="Q145"/>
      <c r="R145"/>
      <c r="S145"/>
      <c r="T145"/>
      <c r="U145"/>
    </row>
    <row r="146" spans="1:21" ht="15" x14ac:dyDescent="0.2">
      <c r="A146" s="125">
        <v>42573</v>
      </c>
      <c r="B146" s="120">
        <v>97.71</v>
      </c>
      <c r="C146" s="124">
        <v>-2.09</v>
      </c>
      <c r="D146" s="123">
        <v>-2.0941899999999999E-2</v>
      </c>
      <c r="E146" s="120">
        <v>99.9</v>
      </c>
      <c r="F146" s="120">
        <v>97.14</v>
      </c>
      <c r="G146" s="120">
        <v>100.709</v>
      </c>
      <c r="H146" s="121" t="s">
        <v>76</v>
      </c>
      <c r="I146" s="122">
        <v>33910088</v>
      </c>
      <c r="J146" s="120">
        <v>3343744656.1795001</v>
      </c>
      <c r="K146" s="120">
        <v>97.744100000000003</v>
      </c>
      <c r="L146" s="120">
        <v>-2.19</v>
      </c>
      <c r="M146" s="120">
        <v>3.569</v>
      </c>
      <c r="N146" s="119">
        <v>3.8371099999999998E-2</v>
      </c>
      <c r="O146" s="126">
        <v>2.27598E-2</v>
      </c>
      <c r="P146"/>
      <c r="Q146"/>
      <c r="R146"/>
      <c r="S146"/>
      <c r="T146"/>
      <c r="U146"/>
    </row>
    <row r="147" spans="1:21" ht="15" x14ac:dyDescent="0.2">
      <c r="A147" s="125">
        <v>42566</v>
      </c>
      <c r="B147" s="120">
        <v>99.8</v>
      </c>
      <c r="C147" s="124">
        <v>0.18</v>
      </c>
      <c r="D147" s="123">
        <v>1.8069E-3</v>
      </c>
      <c r="E147" s="120">
        <v>99.8</v>
      </c>
      <c r="F147" s="120">
        <v>99.4</v>
      </c>
      <c r="G147" s="120">
        <v>100.8</v>
      </c>
      <c r="H147" s="121" t="s">
        <v>76</v>
      </c>
      <c r="I147" s="122">
        <v>32657004</v>
      </c>
      <c r="J147" s="120">
        <v>3269335210.7185998</v>
      </c>
      <c r="K147" s="120">
        <v>99.852400000000003</v>
      </c>
      <c r="L147" s="120">
        <v>0</v>
      </c>
      <c r="M147" s="120">
        <v>1.4</v>
      </c>
      <c r="N147" s="119">
        <v>0.40390540000000003</v>
      </c>
      <c r="O147" s="126">
        <v>0.42984840000000002</v>
      </c>
      <c r="P147"/>
      <c r="Q147"/>
      <c r="R147"/>
      <c r="S147"/>
      <c r="T147"/>
      <c r="U147"/>
    </row>
    <row r="148" spans="1:21" ht="15" x14ac:dyDescent="0.2">
      <c r="A148" s="125">
        <v>42559</v>
      </c>
      <c r="B148" s="120">
        <v>99.62</v>
      </c>
      <c r="C148" s="124">
        <v>1.59</v>
      </c>
      <c r="D148" s="123">
        <v>1.6219500000000001E-2</v>
      </c>
      <c r="E148" s="120">
        <v>97.77</v>
      </c>
      <c r="F148" s="120">
        <v>96.76</v>
      </c>
      <c r="G148" s="120">
        <v>99.85</v>
      </c>
      <c r="H148" s="121" t="s">
        <v>76</v>
      </c>
      <c r="I148" s="122">
        <v>23261541</v>
      </c>
      <c r="J148" s="120">
        <v>2286490792.5625</v>
      </c>
      <c r="K148" s="120">
        <v>99.525400000000005</v>
      </c>
      <c r="L148" s="120">
        <v>1.85</v>
      </c>
      <c r="M148" s="120">
        <v>3.09</v>
      </c>
      <c r="N148" s="119">
        <v>-0.3549756</v>
      </c>
      <c r="O148" s="126">
        <v>-0.34208369999999999</v>
      </c>
      <c r="P148"/>
      <c r="Q148"/>
      <c r="R148"/>
      <c r="S148"/>
      <c r="T148"/>
      <c r="U148"/>
    </row>
    <row r="149" spans="1:21" ht="15" x14ac:dyDescent="0.2">
      <c r="A149" s="125">
        <v>42552</v>
      </c>
      <c r="B149" s="120">
        <v>98.03</v>
      </c>
      <c r="C149" s="124">
        <v>2.31</v>
      </c>
      <c r="D149" s="123">
        <v>2.4132899999999999E-2</v>
      </c>
      <c r="E149" s="120">
        <v>94.91</v>
      </c>
      <c r="F149" s="120">
        <v>94</v>
      </c>
      <c r="G149" s="120">
        <v>98.64</v>
      </c>
      <c r="H149" s="121" t="s">
        <v>76</v>
      </c>
      <c r="I149" s="122">
        <v>36063043</v>
      </c>
      <c r="J149" s="120">
        <v>3475352029.5974002</v>
      </c>
      <c r="K149" s="120">
        <v>98.075500000000005</v>
      </c>
      <c r="L149" s="120">
        <v>3.12</v>
      </c>
      <c r="M149" s="120">
        <v>4.6399999999999997</v>
      </c>
      <c r="N149" s="119">
        <v>-8.2972900000000002E-2</v>
      </c>
      <c r="O149" s="126">
        <v>-9.89733E-2</v>
      </c>
      <c r="P149"/>
      <c r="Q149"/>
      <c r="R149"/>
      <c r="S149"/>
      <c r="T149"/>
      <c r="U149"/>
    </row>
    <row r="150" spans="1:21" ht="15" x14ac:dyDescent="0.2">
      <c r="A150" s="125">
        <v>42545</v>
      </c>
      <c r="B150" s="120">
        <v>95.72</v>
      </c>
      <c r="C150" s="124">
        <v>-3.28</v>
      </c>
      <c r="D150" s="123">
        <v>-3.3131300000000002E-2</v>
      </c>
      <c r="E150" s="120">
        <v>100.08</v>
      </c>
      <c r="F150" s="120">
        <v>95.14</v>
      </c>
      <c r="G150" s="120">
        <v>100.96</v>
      </c>
      <c r="H150" s="121" t="s">
        <v>76</v>
      </c>
      <c r="I150" s="122">
        <v>39326037</v>
      </c>
      <c r="J150" s="120">
        <v>3857102091.3930998</v>
      </c>
      <c r="K150" s="120">
        <v>96.018699999999995</v>
      </c>
      <c r="L150" s="120">
        <v>-4.3600000000000003</v>
      </c>
      <c r="M150" s="120">
        <v>5.82</v>
      </c>
      <c r="N150" s="119">
        <v>4.46726E-2</v>
      </c>
      <c r="O150" s="126">
        <v>4.2461499999999999E-2</v>
      </c>
      <c r="P150"/>
      <c r="Q150"/>
      <c r="R150"/>
      <c r="S150"/>
      <c r="T150"/>
      <c r="U150"/>
    </row>
    <row r="151" spans="1:21" ht="15" x14ac:dyDescent="0.2">
      <c r="A151" s="125">
        <v>42538</v>
      </c>
      <c r="B151" s="120">
        <v>99</v>
      </c>
      <c r="C151" s="124">
        <v>1.66</v>
      </c>
      <c r="D151" s="123">
        <v>1.7053599999999999E-2</v>
      </c>
      <c r="E151" s="120">
        <v>96.75</v>
      </c>
      <c r="F151" s="120">
        <v>96.7</v>
      </c>
      <c r="G151" s="120">
        <v>99.140100000000004</v>
      </c>
      <c r="H151" s="121" t="s">
        <v>76</v>
      </c>
      <c r="I151" s="122">
        <v>37644366</v>
      </c>
      <c r="J151" s="120">
        <v>3699994777.1870999</v>
      </c>
      <c r="K151" s="120">
        <v>98.796800000000005</v>
      </c>
      <c r="L151" s="120">
        <v>2.25</v>
      </c>
      <c r="M151" s="120">
        <v>2.4401000000000002</v>
      </c>
      <c r="N151" s="119">
        <v>0.31417430000000002</v>
      </c>
      <c r="O151" s="126">
        <v>0.31735590000000002</v>
      </c>
      <c r="P151"/>
      <c r="Q151"/>
      <c r="R151"/>
      <c r="S151"/>
      <c r="T151"/>
      <c r="U151"/>
    </row>
    <row r="152" spans="1:21" ht="15" x14ac:dyDescent="0.2">
      <c r="A152" s="125">
        <v>42531</v>
      </c>
      <c r="B152" s="120">
        <v>97.34</v>
      </c>
      <c r="C152" s="124">
        <v>-1.41</v>
      </c>
      <c r="D152" s="123">
        <v>-1.42785E-2</v>
      </c>
      <c r="E152" s="120">
        <v>98.96</v>
      </c>
      <c r="F152" s="120">
        <v>96.78</v>
      </c>
      <c r="G152" s="120">
        <v>99.12</v>
      </c>
      <c r="H152" s="121" t="s">
        <v>76</v>
      </c>
      <c r="I152" s="122">
        <v>28644881</v>
      </c>
      <c r="J152" s="120">
        <v>2808652440.3132</v>
      </c>
      <c r="K152" s="120">
        <v>97.281199999999998</v>
      </c>
      <c r="L152" s="120">
        <v>-1.62</v>
      </c>
      <c r="M152" s="120">
        <v>2.34</v>
      </c>
      <c r="N152" s="119">
        <v>-2.32774E-2</v>
      </c>
      <c r="O152" s="126">
        <v>-2.9055899999999999E-2</v>
      </c>
      <c r="P152"/>
      <c r="Q152"/>
      <c r="R152"/>
      <c r="S152"/>
      <c r="T152"/>
      <c r="U152"/>
    </row>
    <row r="153" spans="1:21" ht="15" x14ac:dyDescent="0.2">
      <c r="A153" s="125">
        <v>42524</v>
      </c>
      <c r="B153" s="120">
        <v>98.75</v>
      </c>
      <c r="C153" s="124">
        <v>-1.54</v>
      </c>
      <c r="D153" s="123">
        <v>-1.5355499999999999E-2</v>
      </c>
      <c r="E153" s="120">
        <v>99.85</v>
      </c>
      <c r="F153" s="120">
        <v>97.73</v>
      </c>
      <c r="G153" s="120">
        <v>99.89</v>
      </c>
      <c r="H153" s="121" t="s">
        <v>76</v>
      </c>
      <c r="I153" s="122">
        <v>29327551</v>
      </c>
      <c r="J153" s="120">
        <v>2892702558.4384999</v>
      </c>
      <c r="K153" s="120">
        <v>98.391099999999994</v>
      </c>
      <c r="L153" s="120">
        <v>-1.1000000000000001</v>
      </c>
      <c r="M153" s="120">
        <v>2.16</v>
      </c>
      <c r="N153" s="119">
        <v>0.1749764</v>
      </c>
      <c r="O153" s="126">
        <v>0.15973490000000001</v>
      </c>
      <c r="P153"/>
      <c r="Q153"/>
      <c r="R153"/>
      <c r="S153"/>
      <c r="T153"/>
      <c r="U153"/>
    </row>
    <row r="154" spans="1:21" ht="15" x14ac:dyDescent="0.2">
      <c r="A154" s="125">
        <v>42517</v>
      </c>
      <c r="B154" s="120">
        <v>100.29</v>
      </c>
      <c r="C154" s="124">
        <v>0.51</v>
      </c>
      <c r="D154" s="123">
        <v>5.1111999999999998E-3</v>
      </c>
      <c r="E154" s="120">
        <v>99.6</v>
      </c>
      <c r="F154" s="120">
        <v>99.12</v>
      </c>
      <c r="G154" s="120">
        <v>100.8</v>
      </c>
      <c r="H154" s="121" t="s">
        <v>76</v>
      </c>
      <c r="I154" s="122">
        <v>24960119</v>
      </c>
      <c r="J154" s="120">
        <v>2494279070.6954002</v>
      </c>
      <c r="K154" s="120">
        <v>100.2255</v>
      </c>
      <c r="L154" s="120">
        <v>0.69</v>
      </c>
      <c r="M154" s="120">
        <v>1.68</v>
      </c>
      <c r="N154" s="119">
        <v>-0.39842050000000001</v>
      </c>
      <c r="O154" s="126">
        <v>-0.39584409999999998</v>
      </c>
      <c r="P154"/>
      <c r="Q154"/>
      <c r="R154"/>
      <c r="S154"/>
      <c r="T154"/>
      <c r="U154"/>
    </row>
    <row r="155" spans="1:21" ht="15" x14ac:dyDescent="0.2">
      <c r="A155" s="125">
        <v>42510</v>
      </c>
      <c r="B155" s="120">
        <v>99.78</v>
      </c>
      <c r="C155" s="124">
        <v>-0.74</v>
      </c>
      <c r="D155" s="123">
        <v>-7.3616999999999997E-3</v>
      </c>
      <c r="E155" s="120">
        <v>100.41</v>
      </c>
      <c r="F155" s="120">
        <v>97.51</v>
      </c>
      <c r="G155" s="120">
        <v>101.29</v>
      </c>
      <c r="H155" s="121" t="s">
        <v>76</v>
      </c>
      <c r="I155" s="122">
        <v>41490975</v>
      </c>
      <c r="J155" s="120">
        <v>4128535314.8175001</v>
      </c>
      <c r="K155" s="120">
        <v>99.581699999999998</v>
      </c>
      <c r="L155" s="120">
        <v>-0.63</v>
      </c>
      <c r="M155" s="120">
        <v>3.78</v>
      </c>
      <c r="N155" s="119">
        <v>-0.41724109999999998</v>
      </c>
      <c r="O155" s="126">
        <v>-0.43545099999999998</v>
      </c>
      <c r="P155"/>
      <c r="Q155"/>
      <c r="R155"/>
      <c r="S155"/>
      <c r="T155"/>
      <c r="U155"/>
    </row>
    <row r="156" spans="1:21" ht="15" x14ac:dyDescent="0.2">
      <c r="A156" s="125">
        <v>42503</v>
      </c>
      <c r="B156" s="120">
        <v>100.52</v>
      </c>
      <c r="C156" s="124">
        <v>-5.0199999999999996</v>
      </c>
      <c r="D156" s="123">
        <v>-4.75649E-2</v>
      </c>
      <c r="E156" s="120">
        <v>106.01</v>
      </c>
      <c r="F156" s="120">
        <v>100.36</v>
      </c>
      <c r="G156" s="120">
        <v>106.75</v>
      </c>
      <c r="H156" s="121" t="s">
        <v>76</v>
      </c>
      <c r="I156" s="122">
        <v>71197500</v>
      </c>
      <c r="J156" s="120">
        <v>7312979964.3683004</v>
      </c>
      <c r="K156" s="120">
        <v>100.9417</v>
      </c>
      <c r="L156" s="120">
        <v>-5.49</v>
      </c>
      <c r="M156" s="120">
        <v>6.39</v>
      </c>
      <c r="N156" s="119">
        <v>1.2355716000000001</v>
      </c>
      <c r="O156" s="126">
        <v>1.2007382</v>
      </c>
      <c r="P156"/>
      <c r="Q156"/>
      <c r="R156"/>
      <c r="S156"/>
      <c r="T156"/>
      <c r="U156"/>
    </row>
    <row r="157" spans="1:21" ht="15" x14ac:dyDescent="0.2">
      <c r="A157" s="125">
        <v>42496</v>
      </c>
      <c r="B157" s="120">
        <v>105.54</v>
      </c>
      <c r="C157" s="124">
        <v>2.2799999999999998</v>
      </c>
      <c r="D157" s="123">
        <v>2.2080200000000001E-2</v>
      </c>
      <c r="E157" s="120">
        <v>103.3</v>
      </c>
      <c r="F157" s="120">
        <v>102.8</v>
      </c>
      <c r="G157" s="120">
        <v>105.74</v>
      </c>
      <c r="H157" s="121" t="s">
        <v>76</v>
      </c>
      <c r="I157" s="122">
        <v>31847559</v>
      </c>
      <c r="J157" s="120">
        <v>3322966846.2953</v>
      </c>
      <c r="K157" s="120">
        <v>105.2705</v>
      </c>
      <c r="L157" s="120">
        <v>2.2400000000000002</v>
      </c>
      <c r="M157" s="120">
        <v>2.94</v>
      </c>
      <c r="N157" s="119">
        <v>1.97343E-2</v>
      </c>
      <c r="O157" s="126">
        <v>1.9348899999999999E-2</v>
      </c>
      <c r="P157"/>
      <c r="Q157"/>
      <c r="R157"/>
      <c r="S157"/>
      <c r="T157"/>
      <c r="U157"/>
    </row>
    <row r="158" spans="1:21" ht="15" x14ac:dyDescent="0.2">
      <c r="A158" s="125">
        <v>42489</v>
      </c>
      <c r="B158" s="120">
        <v>103.26</v>
      </c>
      <c r="C158" s="124">
        <v>-0.51</v>
      </c>
      <c r="D158" s="123">
        <v>-4.9147000000000001E-3</v>
      </c>
      <c r="E158" s="120">
        <v>103.5</v>
      </c>
      <c r="F158" s="120">
        <v>102.4</v>
      </c>
      <c r="G158" s="120">
        <v>105.6</v>
      </c>
      <c r="H158" s="121" t="s">
        <v>76</v>
      </c>
      <c r="I158" s="122">
        <v>31231233</v>
      </c>
      <c r="J158" s="120">
        <v>3259891375.9640999</v>
      </c>
      <c r="K158" s="120">
        <v>103.0735</v>
      </c>
      <c r="L158" s="120">
        <v>-0.24</v>
      </c>
      <c r="M158" s="120">
        <v>3.2</v>
      </c>
      <c r="N158" s="119">
        <v>-0.24876400000000001</v>
      </c>
      <c r="O158" s="126">
        <v>-0.2357783</v>
      </c>
      <c r="P158"/>
      <c r="Q158"/>
      <c r="R158"/>
      <c r="S158"/>
      <c r="T158"/>
      <c r="U158"/>
    </row>
    <row r="159" spans="1:21" ht="15" x14ac:dyDescent="0.2">
      <c r="A159" s="125">
        <v>42482</v>
      </c>
      <c r="B159" s="120">
        <v>103.77</v>
      </c>
      <c r="C159" s="124">
        <v>5.18</v>
      </c>
      <c r="D159" s="123">
        <v>5.2540799999999999E-2</v>
      </c>
      <c r="E159" s="120">
        <v>99.6</v>
      </c>
      <c r="F159" s="120">
        <v>99.5</v>
      </c>
      <c r="G159" s="120">
        <v>104.12</v>
      </c>
      <c r="H159" s="121" t="s">
        <v>76</v>
      </c>
      <c r="I159" s="122">
        <v>41573134</v>
      </c>
      <c r="J159" s="120">
        <v>4265635543.8905001</v>
      </c>
      <c r="K159" s="120">
        <v>103.6682</v>
      </c>
      <c r="L159" s="120">
        <v>4.17</v>
      </c>
      <c r="M159" s="120">
        <v>4.62</v>
      </c>
      <c r="N159" s="119">
        <v>0.26039649999999998</v>
      </c>
      <c r="O159" s="126">
        <v>0.31711610000000001</v>
      </c>
      <c r="P159"/>
      <c r="Q159"/>
      <c r="R159"/>
      <c r="S159"/>
      <c r="T159"/>
      <c r="U159"/>
    </row>
    <row r="160" spans="1:21" ht="15" x14ac:dyDescent="0.2">
      <c r="A160" s="125">
        <v>42475</v>
      </c>
      <c r="B160" s="120">
        <v>98.59</v>
      </c>
      <c r="C160" s="124">
        <v>2.17</v>
      </c>
      <c r="D160" s="123">
        <v>2.25057E-2</v>
      </c>
      <c r="E160" s="120">
        <v>96.93</v>
      </c>
      <c r="F160" s="120">
        <v>96.07</v>
      </c>
      <c r="G160" s="120">
        <v>99.866</v>
      </c>
      <c r="H160" s="121" t="s">
        <v>76</v>
      </c>
      <c r="I160" s="122">
        <v>32984172</v>
      </c>
      <c r="J160" s="120">
        <v>3238617806.4777999</v>
      </c>
      <c r="K160" s="120">
        <v>98.561800000000005</v>
      </c>
      <c r="L160" s="120">
        <v>1.66</v>
      </c>
      <c r="M160" s="120">
        <v>3.7959999999999998</v>
      </c>
      <c r="N160" s="119">
        <v>-0.12308669999999999</v>
      </c>
      <c r="O160" s="126">
        <v>-0.112737</v>
      </c>
      <c r="P160"/>
      <c r="Q160"/>
      <c r="R160"/>
      <c r="S160"/>
      <c r="T160"/>
      <c r="U160"/>
    </row>
    <row r="161" spans="1:21" ht="15" x14ac:dyDescent="0.2">
      <c r="A161" s="125">
        <v>42468</v>
      </c>
      <c r="B161" s="120">
        <v>96.42</v>
      </c>
      <c r="C161" s="124">
        <v>-2.65</v>
      </c>
      <c r="D161" s="123">
        <v>-2.67488E-2</v>
      </c>
      <c r="E161" s="120">
        <v>99.3</v>
      </c>
      <c r="F161" s="120">
        <v>95.8</v>
      </c>
      <c r="G161" s="120">
        <v>99.44</v>
      </c>
      <c r="H161" s="121" t="s">
        <v>76</v>
      </c>
      <c r="I161" s="122">
        <v>37613950</v>
      </c>
      <c r="J161" s="120">
        <v>3650121642.3614998</v>
      </c>
      <c r="K161" s="120">
        <v>96.319599999999994</v>
      </c>
      <c r="L161" s="120">
        <v>-2.88</v>
      </c>
      <c r="M161" s="120">
        <v>3.64</v>
      </c>
      <c r="N161" s="119">
        <v>0.29259000000000002</v>
      </c>
      <c r="O161" s="126">
        <v>0.2704587</v>
      </c>
      <c r="P161"/>
      <c r="Q161"/>
      <c r="R161"/>
      <c r="S161"/>
      <c r="T161"/>
      <c r="U161"/>
    </row>
    <row r="162" spans="1:21" ht="15" x14ac:dyDescent="0.2">
      <c r="A162" s="125">
        <v>42461</v>
      </c>
      <c r="B162" s="120">
        <v>99.07</v>
      </c>
      <c r="C162" s="124">
        <v>1.85</v>
      </c>
      <c r="D162" s="123">
        <v>1.9029000000000001E-2</v>
      </c>
      <c r="E162" s="120">
        <v>97.5</v>
      </c>
      <c r="F162" s="120">
        <v>97.361999999999995</v>
      </c>
      <c r="G162" s="120">
        <v>100.37</v>
      </c>
      <c r="H162" s="121" t="s">
        <v>76</v>
      </c>
      <c r="I162" s="122">
        <v>29099675</v>
      </c>
      <c r="J162" s="120">
        <v>2873073898.1289001</v>
      </c>
      <c r="K162" s="120">
        <v>99.0749</v>
      </c>
      <c r="L162" s="120">
        <v>1.57</v>
      </c>
      <c r="M162" s="120">
        <v>3.008</v>
      </c>
      <c r="N162" s="119">
        <v>0.18092929999999999</v>
      </c>
      <c r="O162" s="126">
        <v>0.1945113</v>
      </c>
      <c r="P162"/>
      <c r="Q162"/>
      <c r="R162"/>
      <c r="S162"/>
      <c r="T162"/>
      <c r="U162"/>
    </row>
    <row r="163" spans="1:21" ht="15" x14ac:dyDescent="0.2">
      <c r="A163" s="125">
        <v>42454</v>
      </c>
      <c r="B163" s="120">
        <v>97.22</v>
      </c>
      <c r="C163" s="124">
        <v>-1.98</v>
      </c>
      <c r="D163" s="123">
        <v>-1.99597E-2</v>
      </c>
      <c r="E163" s="120">
        <v>98.92</v>
      </c>
      <c r="F163" s="120">
        <v>96.3</v>
      </c>
      <c r="G163" s="120">
        <v>99.119900000000001</v>
      </c>
      <c r="H163" s="121" t="s">
        <v>76</v>
      </c>
      <c r="I163" s="122">
        <v>24641336</v>
      </c>
      <c r="J163" s="120">
        <v>2405229635.5537</v>
      </c>
      <c r="K163" s="120">
        <v>97.101600000000005</v>
      </c>
      <c r="L163" s="120">
        <v>-1.7</v>
      </c>
      <c r="M163" s="120">
        <v>2.8199000000000001</v>
      </c>
      <c r="N163" s="119">
        <v>-0.291661</v>
      </c>
      <c r="O163" s="126">
        <v>-0.30095620000000001</v>
      </c>
      <c r="P163"/>
      <c r="Q163"/>
      <c r="R163"/>
      <c r="S163"/>
      <c r="T163"/>
      <c r="U163"/>
    </row>
    <row r="164" spans="1:21" ht="15" x14ac:dyDescent="0.2">
      <c r="A164" s="125">
        <v>42447</v>
      </c>
      <c r="B164" s="120">
        <v>99.2</v>
      </c>
      <c r="C164" s="124">
        <v>1.26</v>
      </c>
      <c r="D164" s="123">
        <v>1.2865E-2</v>
      </c>
      <c r="E164" s="120">
        <v>97.94</v>
      </c>
      <c r="F164" s="120">
        <v>97.39</v>
      </c>
      <c r="G164" s="120">
        <v>100.15</v>
      </c>
      <c r="H164" s="121" t="s">
        <v>76</v>
      </c>
      <c r="I164" s="122">
        <v>34787490</v>
      </c>
      <c r="J164" s="120">
        <v>3440742425.8200002</v>
      </c>
      <c r="K164" s="120">
        <v>99.513800000000003</v>
      </c>
      <c r="L164" s="120">
        <v>1.26</v>
      </c>
      <c r="M164" s="120">
        <v>2.76</v>
      </c>
      <c r="N164" s="119">
        <v>0.103738</v>
      </c>
      <c r="O164" s="126">
        <v>0.11420719999999999</v>
      </c>
      <c r="P164"/>
      <c r="Q164"/>
      <c r="R164"/>
      <c r="S164"/>
      <c r="T164"/>
      <c r="U164"/>
    </row>
    <row r="165" spans="1:21" ht="15" x14ac:dyDescent="0.2">
      <c r="A165" s="125">
        <v>42440</v>
      </c>
      <c r="B165" s="120">
        <v>97.94</v>
      </c>
      <c r="C165" s="124">
        <v>-0.54</v>
      </c>
      <c r="D165" s="123">
        <v>-5.4833E-3</v>
      </c>
      <c r="E165" s="120">
        <v>98.57</v>
      </c>
      <c r="F165" s="120">
        <v>95.87</v>
      </c>
      <c r="G165" s="120">
        <v>99.71</v>
      </c>
      <c r="H165" s="121" t="s">
        <v>76</v>
      </c>
      <c r="I165" s="122">
        <v>31517887</v>
      </c>
      <c r="J165" s="120">
        <v>3088063343.5977998</v>
      </c>
      <c r="K165" s="120">
        <v>97.929199999999994</v>
      </c>
      <c r="L165" s="120">
        <v>-0.63</v>
      </c>
      <c r="M165" s="120">
        <v>3.84</v>
      </c>
      <c r="N165" s="119">
        <v>-0.1424638</v>
      </c>
      <c r="O165" s="126">
        <v>-0.13610539999999999</v>
      </c>
      <c r="P165"/>
      <c r="Q165"/>
      <c r="R165"/>
      <c r="S165"/>
      <c r="T165"/>
      <c r="U165"/>
    </row>
    <row r="166" spans="1:21" ht="15" x14ac:dyDescent="0.2">
      <c r="A166" s="125">
        <v>42433</v>
      </c>
      <c r="B166" s="120">
        <v>98.48</v>
      </c>
      <c r="C166" s="124">
        <v>3.17</v>
      </c>
      <c r="D166" s="123">
        <v>3.3259900000000002E-2</v>
      </c>
      <c r="E166" s="120">
        <v>95.31</v>
      </c>
      <c r="F166" s="120">
        <v>95.23</v>
      </c>
      <c r="G166" s="120">
        <v>99.21</v>
      </c>
      <c r="H166" s="121" t="s">
        <v>76</v>
      </c>
      <c r="I166" s="122">
        <v>36754000</v>
      </c>
      <c r="J166" s="120">
        <v>3574583331.7940998</v>
      </c>
      <c r="K166" s="120">
        <v>98.400800000000004</v>
      </c>
      <c r="L166" s="120">
        <v>3.17</v>
      </c>
      <c r="M166" s="120">
        <v>3.98</v>
      </c>
      <c r="N166" s="119">
        <v>0.22435050000000001</v>
      </c>
      <c r="O166" s="126">
        <v>0.24640100000000001</v>
      </c>
      <c r="P166"/>
      <c r="Q166"/>
      <c r="R166"/>
      <c r="S166"/>
      <c r="T166"/>
      <c r="U166"/>
    </row>
    <row r="167" spans="1:21" ht="15" x14ac:dyDescent="0.2">
      <c r="A167" s="125">
        <v>42426</v>
      </c>
      <c r="B167" s="120">
        <v>95.31</v>
      </c>
      <c r="C167" s="124">
        <v>0.3</v>
      </c>
      <c r="D167" s="123">
        <v>3.1576E-3</v>
      </c>
      <c r="E167" s="120">
        <v>96.23</v>
      </c>
      <c r="F167" s="120">
        <v>93.23</v>
      </c>
      <c r="G167" s="120">
        <v>97</v>
      </c>
      <c r="H167" s="121" t="s">
        <v>76</v>
      </c>
      <c r="I167" s="122">
        <v>30019181</v>
      </c>
      <c r="J167" s="120">
        <v>2867924064.6325998</v>
      </c>
      <c r="K167" s="120">
        <v>95.635999999999996</v>
      </c>
      <c r="L167" s="120">
        <v>-0.92</v>
      </c>
      <c r="M167" s="120">
        <v>3.77</v>
      </c>
      <c r="N167" s="119">
        <v>-0.19461310000000001</v>
      </c>
      <c r="O167" s="126">
        <v>-0.1866265</v>
      </c>
      <c r="P167"/>
      <c r="Q167"/>
      <c r="R167"/>
      <c r="S167"/>
      <c r="T167"/>
      <c r="U167"/>
    </row>
    <row r="168" spans="1:21" ht="15" x14ac:dyDescent="0.2">
      <c r="A168" s="125">
        <v>42419</v>
      </c>
      <c r="B168" s="120">
        <v>95.01</v>
      </c>
      <c r="C168" s="124">
        <v>3.86</v>
      </c>
      <c r="D168" s="123">
        <v>4.2347799999999998E-2</v>
      </c>
      <c r="E168" s="120">
        <v>92.47</v>
      </c>
      <c r="F168" s="120">
        <v>91.79</v>
      </c>
      <c r="G168" s="120">
        <v>96.45</v>
      </c>
      <c r="H168" s="121" t="s">
        <v>76</v>
      </c>
      <c r="I168" s="122">
        <v>37272993</v>
      </c>
      <c r="J168" s="120">
        <v>3525962112.4120998</v>
      </c>
      <c r="K168" s="120">
        <v>95.02</v>
      </c>
      <c r="L168" s="120">
        <v>2.54</v>
      </c>
      <c r="M168" s="120">
        <v>4.66</v>
      </c>
      <c r="N168" s="119">
        <v>-0.60325600000000001</v>
      </c>
      <c r="O168" s="126">
        <v>-0.58262380000000003</v>
      </c>
      <c r="P168"/>
      <c r="Q168"/>
      <c r="R168"/>
      <c r="S168"/>
      <c r="T168"/>
      <c r="U168"/>
    </row>
    <row r="169" spans="1:21" ht="15" x14ac:dyDescent="0.2">
      <c r="A169" s="125">
        <v>42412</v>
      </c>
      <c r="B169" s="120">
        <v>91.15</v>
      </c>
      <c r="C169" s="124">
        <v>-2.75</v>
      </c>
      <c r="D169" s="123">
        <v>-2.92865E-2</v>
      </c>
      <c r="E169" s="120">
        <v>92.56</v>
      </c>
      <c r="F169" s="120">
        <v>86.25</v>
      </c>
      <c r="G169" s="120">
        <v>93.2</v>
      </c>
      <c r="H169" s="121" t="s">
        <v>76</v>
      </c>
      <c r="I169" s="122">
        <v>93947223</v>
      </c>
      <c r="J169" s="120">
        <v>8447923178.3591003</v>
      </c>
      <c r="K169" s="120">
        <v>90.614000000000004</v>
      </c>
      <c r="L169" s="120">
        <v>-1.41</v>
      </c>
      <c r="M169" s="120">
        <v>6.95</v>
      </c>
      <c r="N169" s="119">
        <v>1.2158180999999999</v>
      </c>
      <c r="O169" s="126">
        <v>1.1093489000000001</v>
      </c>
      <c r="P169"/>
      <c r="Q169"/>
      <c r="R169"/>
      <c r="S169"/>
      <c r="T169"/>
      <c r="U169"/>
    </row>
    <row r="170" spans="1:21" ht="15" x14ac:dyDescent="0.2">
      <c r="A170" s="125">
        <v>42405</v>
      </c>
      <c r="B170" s="120">
        <v>93.9</v>
      </c>
      <c r="C170" s="124">
        <v>-1.92</v>
      </c>
      <c r="D170" s="123">
        <v>-2.0037599999999999E-2</v>
      </c>
      <c r="E170" s="120">
        <v>95.08</v>
      </c>
      <c r="F170" s="120">
        <v>92.42</v>
      </c>
      <c r="G170" s="120">
        <v>96.73</v>
      </c>
      <c r="H170" s="121" t="s">
        <v>76</v>
      </c>
      <c r="I170" s="122">
        <v>42398437</v>
      </c>
      <c r="J170" s="120">
        <v>4004990856.3256001</v>
      </c>
      <c r="K170" s="120">
        <v>94.1023</v>
      </c>
      <c r="L170" s="120">
        <v>-1.18</v>
      </c>
      <c r="M170" s="120">
        <v>4.3099999999999996</v>
      </c>
      <c r="N170" s="119">
        <v>0.15902939999999999</v>
      </c>
      <c r="O170" s="126">
        <v>0.15064179999999999</v>
      </c>
      <c r="P170"/>
      <c r="Q170"/>
      <c r="R170"/>
      <c r="S170"/>
      <c r="T170"/>
      <c r="U170"/>
    </row>
    <row r="171" spans="1:21" ht="15" x14ac:dyDescent="0.2">
      <c r="A171" s="125">
        <v>42398</v>
      </c>
      <c r="B171" s="120">
        <v>95.82</v>
      </c>
      <c r="C171" s="124">
        <v>-1.08</v>
      </c>
      <c r="D171" s="123">
        <v>-1.1145499999999999E-2</v>
      </c>
      <c r="E171" s="120">
        <v>96.42</v>
      </c>
      <c r="F171" s="120">
        <v>92.37</v>
      </c>
      <c r="G171" s="120">
        <v>96.68</v>
      </c>
      <c r="H171" s="121" t="s">
        <v>76</v>
      </c>
      <c r="I171" s="122">
        <v>36580985</v>
      </c>
      <c r="J171" s="120">
        <v>3480658315.1680999</v>
      </c>
      <c r="K171" s="120">
        <v>95.171099999999996</v>
      </c>
      <c r="L171" s="120">
        <v>-0.6</v>
      </c>
      <c r="M171" s="120">
        <v>4.3099999999999996</v>
      </c>
      <c r="N171" s="119">
        <v>-0.32985740000000002</v>
      </c>
      <c r="O171" s="126">
        <v>-0.32173119999999999</v>
      </c>
      <c r="P171"/>
      <c r="Q171"/>
      <c r="R171"/>
      <c r="S171"/>
      <c r="T171"/>
      <c r="U171"/>
    </row>
    <row r="172" spans="1:21" ht="15" x14ac:dyDescent="0.2">
      <c r="A172" s="125">
        <v>42391</v>
      </c>
      <c r="B172" s="120">
        <v>96.9</v>
      </c>
      <c r="C172" s="124">
        <v>3</v>
      </c>
      <c r="D172" s="123">
        <v>3.1948900000000002E-2</v>
      </c>
      <c r="E172" s="120">
        <v>95</v>
      </c>
      <c r="F172" s="120">
        <v>90.42</v>
      </c>
      <c r="G172" s="120">
        <v>97.42</v>
      </c>
      <c r="H172" s="121" t="s">
        <v>76</v>
      </c>
      <c r="I172" s="122">
        <v>54586865</v>
      </c>
      <c r="J172" s="120">
        <v>5131680076.3838997</v>
      </c>
      <c r="K172" s="120">
        <v>96.778599999999997</v>
      </c>
      <c r="L172" s="120">
        <v>1.9</v>
      </c>
      <c r="M172" s="120">
        <v>7</v>
      </c>
      <c r="N172" s="119">
        <v>-0.14100019999999999</v>
      </c>
      <c r="O172" s="126">
        <v>-0.17577090000000001</v>
      </c>
      <c r="P172"/>
      <c r="Q172"/>
      <c r="R172"/>
      <c r="S172"/>
      <c r="T172"/>
      <c r="U172"/>
    </row>
    <row r="173" spans="1:21" ht="15" x14ac:dyDescent="0.2">
      <c r="A173" s="125">
        <v>42384</v>
      </c>
      <c r="B173" s="120">
        <v>93.9</v>
      </c>
      <c r="C173" s="124">
        <v>-5.35</v>
      </c>
      <c r="D173" s="123">
        <v>-5.3904300000000002E-2</v>
      </c>
      <c r="E173" s="120">
        <v>100.21</v>
      </c>
      <c r="F173" s="120">
        <v>93.46</v>
      </c>
      <c r="G173" s="120">
        <v>101.88</v>
      </c>
      <c r="H173" s="121" t="s">
        <v>76</v>
      </c>
      <c r="I173" s="122">
        <v>63547009</v>
      </c>
      <c r="J173" s="120">
        <v>6226035993.7860003</v>
      </c>
      <c r="K173" s="120">
        <v>94.634799999999998</v>
      </c>
      <c r="L173" s="120">
        <v>-6.31</v>
      </c>
      <c r="M173" s="120">
        <v>8.42</v>
      </c>
      <c r="N173" s="119">
        <v>-6.6180799999999998E-2</v>
      </c>
      <c r="O173" s="126">
        <v>-9.2453800000000003E-2</v>
      </c>
      <c r="P173"/>
      <c r="Q173"/>
      <c r="R173"/>
      <c r="S173"/>
      <c r="T173"/>
      <c r="U173"/>
    </row>
    <row r="174" spans="1:21" ht="15" x14ac:dyDescent="0.2">
      <c r="A174" s="125">
        <v>42377</v>
      </c>
      <c r="B174" s="120">
        <v>99.25</v>
      </c>
      <c r="C174" s="124">
        <v>-5.83</v>
      </c>
      <c r="D174" s="123">
        <v>-5.5481500000000003E-2</v>
      </c>
      <c r="E174" s="120">
        <v>103.12</v>
      </c>
      <c r="F174" s="120">
        <v>98.52</v>
      </c>
      <c r="G174" s="120">
        <v>103.43</v>
      </c>
      <c r="H174" s="121" t="s">
        <v>76</v>
      </c>
      <c r="I174" s="122">
        <v>68050654</v>
      </c>
      <c r="J174" s="120">
        <v>6860296376.2680998</v>
      </c>
      <c r="K174" s="120">
        <v>99.984499999999997</v>
      </c>
      <c r="L174" s="120">
        <v>-3.87</v>
      </c>
      <c r="M174" s="120">
        <v>4.91</v>
      </c>
      <c r="N174" s="119">
        <v>1.3235764999999999</v>
      </c>
      <c r="O174" s="126">
        <v>1.1939557000000001</v>
      </c>
      <c r="P174"/>
      <c r="Q174"/>
      <c r="R174"/>
      <c r="S174"/>
      <c r="T174"/>
      <c r="U174"/>
    </row>
    <row r="175" spans="1:21" ht="15" x14ac:dyDescent="0.2">
      <c r="A175" s="125">
        <v>42370</v>
      </c>
      <c r="B175" s="120">
        <v>105.08</v>
      </c>
      <c r="C175" s="124">
        <v>-0.78</v>
      </c>
      <c r="D175" s="123">
        <v>-7.3682000000000001E-3</v>
      </c>
      <c r="E175" s="120">
        <v>106.5</v>
      </c>
      <c r="F175" s="120">
        <v>105.06</v>
      </c>
      <c r="G175" s="120">
        <v>108.2</v>
      </c>
      <c r="H175" s="121" t="s">
        <v>76</v>
      </c>
      <c r="I175" s="122">
        <v>29287030</v>
      </c>
      <c r="J175" s="120">
        <v>3126907395.7241001</v>
      </c>
      <c r="K175" s="120">
        <v>105.64660000000001</v>
      </c>
      <c r="L175" s="120">
        <v>-1.42</v>
      </c>
      <c r="M175" s="120">
        <v>3.14</v>
      </c>
      <c r="N175" s="119">
        <v>-0.39264670000000002</v>
      </c>
      <c r="O175" s="126">
        <v>-0.38992130000000003</v>
      </c>
      <c r="P175"/>
      <c r="Q175"/>
      <c r="R175"/>
      <c r="S175"/>
      <c r="T175"/>
      <c r="U175"/>
    </row>
    <row r="176" spans="1:21" ht="15" x14ac:dyDescent="0.2">
      <c r="A176" s="125">
        <v>42363</v>
      </c>
      <c r="B176" s="120">
        <v>105.86</v>
      </c>
      <c r="C176" s="124">
        <v>-1.86</v>
      </c>
      <c r="D176" s="123">
        <v>-1.7267000000000001E-2</v>
      </c>
      <c r="E176" s="120">
        <v>108.8</v>
      </c>
      <c r="F176" s="120">
        <v>104.3</v>
      </c>
      <c r="G176" s="120">
        <v>110.1</v>
      </c>
      <c r="H176" s="121" t="s">
        <v>76</v>
      </c>
      <c r="I176" s="122">
        <v>48220745</v>
      </c>
      <c r="J176" s="120">
        <v>5125416060.3807001</v>
      </c>
      <c r="K176" s="120">
        <v>105.9402</v>
      </c>
      <c r="L176" s="120">
        <v>-2.94</v>
      </c>
      <c r="M176" s="120">
        <v>5.8</v>
      </c>
      <c r="N176" s="119">
        <v>-0.3405321</v>
      </c>
      <c r="O176" s="126">
        <v>-0.36681150000000001</v>
      </c>
      <c r="P176"/>
      <c r="Q176"/>
      <c r="R176"/>
      <c r="S176"/>
      <c r="T176"/>
      <c r="U176"/>
    </row>
    <row r="177" spans="1:21" ht="15" x14ac:dyDescent="0.2">
      <c r="A177" s="125">
        <v>42356</v>
      </c>
      <c r="B177" s="120">
        <v>107.72</v>
      </c>
      <c r="C177" s="124">
        <v>-0.32</v>
      </c>
      <c r="D177" s="123">
        <v>-2.9618999999999999E-3</v>
      </c>
      <c r="E177" s="120">
        <v>108.68</v>
      </c>
      <c r="F177" s="120">
        <v>107.35</v>
      </c>
      <c r="G177" s="120">
        <v>114.75</v>
      </c>
      <c r="H177" s="121" t="s">
        <v>76</v>
      </c>
      <c r="I177" s="122">
        <v>73120691</v>
      </c>
      <c r="J177" s="120">
        <v>8094613198.0249996</v>
      </c>
      <c r="K177" s="120">
        <v>108.8038</v>
      </c>
      <c r="L177" s="120">
        <v>-0.96</v>
      </c>
      <c r="M177" s="120">
        <v>7.4</v>
      </c>
      <c r="N177" s="119">
        <v>0.71504440000000002</v>
      </c>
      <c r="O177" s="126">
        <v>0.70829730000000002</v>
      </c>
      <c r="P177"/>
      <c r="Q177"/>
      <c r="R177"/>
      <c r="S177"/>
      <c r="T177"/>
      <c r="U177"/>
    </row>
    <row r="178" spans="1:21" ht="15" x14ac:dyDescent="0.2">
      <c r="A178" s="125">
        <v>42349</v>
      </c>
      <c r="B178" s="120">
        <v>108.04</v>
      </c>
      <c r="C178" s="124">
        <v>-6.2</v>
      </c>
      <c r="D178" s="123">
        <v>-5.4271699999999999E-2</v>
      </c>
      <c r="E178" s="120">
        <v>114.56</v>
      </c>
      <c r="F178" s="120">
        <v>107.6177</v>
      </c>
      <c r="G178" s="120">
        <v>114.56</v>
      </c>
      <c r="H178" s="121" t="s">
        <v>76</v>
      </c>
      <c r="I178" s="122">
        <v>42634867</v>
      </c>
      <c r="J178" s="120">
        <v>4738409982.2952003</v>
      </c>
      <c r="K178" s="120">
        <v>108.5702</v>
      </c>
      <c r="L178" s="120">
        <v>-6.52</v>
      </c>
      <c r="M178" s="120">
        <v>6.9423000000000004</v>
      </c>
      <c r="N178" s="119">
        <v>-0.1873216</v>
      </c>
      <c r="O178" s="126">
        <v>-0.2065282</v>
      </c>
      <c r="P178"/>
      <c r="Q178"/>
      <c r="R178"/>
      <c r="S178"/>
      <c r="T178"/>
      <c r="U178"/>
    </row>
    <row r="179" spans="1:21" ht="15" x14ac:dyDescent="0.2">
      <c r="A179" s="125">
        <v>42342</v>
      </c>
      <c r="B179" s="120">
        <v>114.24</v>
      </c>
      <c r="C179" s="124">
        <v>-0.89</v>
      </c>
      <c r="D179" s="123">
        <v>-7.7304000000000001E-3</v>
      </c>
      <c r="E179" s="120">
        <v>115.56</v>
      </c>
      <c r="F179" s="120">
        <v>111.44</v>
      </c>
      <c r="G179" s="120">
        <v>115.58</v>
      </c>
      <c r="H179" s="121" t="s">
        <v>76</v>
      </c>
      <c r="I179" s="122">
        <v>52462162</v>
      </c>
      <c r="J179" s="120">
        <v>5971743451.1437998</v>
      </c>
      <c r="K179" s="120">
        <v>113.7131</v>
      </c>
      <c r="L179" s="120">
        <v>-1.32</v>
      </c>
      <c r="M179" s="120">
        <v>4.1399999999999997</v>
      </c>
      <c r="N179" s="119">
        <v>0.46509</v>
      </c>
      <c r="O179" s="126">
        <v>0.42321340000000002</v>
      </c>
      <c r="P179"/>
      <c r="Q179"/>
      <c r="R179"/>
      <c r="S179"/>
      <c r="T179"/>
      <c r="U179"/>
    </row>
    <row r="180" spans="1:21" ht="15" x14ac:dyDescent="0.2">
      <c r="A180" s="125">
        <v>42335</v>
      </c>
      <c r="B180" s="120">
        <v>115.13</v>
      </c>
      <c r="C180" s="124">
        <v>-4.9400000000000004</v>
      </c>
      <c r="D180" s="123">
        <v>-4.1142699999999997E-2</v>
      </c>
      <c r="E180" s="120">
        <v>120.3</v>
      </c>
      <c r="F180" s="120">
        <v>113.7</v>
      </c>
      <c r="G180" s="120">
        <v>120.65</v>
      </c>
      <c r="H180" s="121" t="s">
        <v>76</v>
      </c>
      <c r="I180" s="122">
        <v>35808150</v>
      </c>
      <c r="J180" s="120">
        <v>4195958006.533</v>
      </c>
      <c r="K180" s="120">
        <v>114.9089</v>
      </c>
      <c r="L180" s="120">
        <v>-5.17</v>
      </c>
      <c r="M180" s="120">
        <v>6.95</v>
      </c>
      <c r="N180" s="119">
        <v>-1.7784000000000001E-3</v>
      </c>
      <c r="O180" s="126">
        <v>-6.9492E-3</v>
      </c>
      <c r="P180"/>
      <c r="Q180"/>
      <c r="R180"/>
      <c r="S180"/>
      <c r="T180"/>
      <c r="U180"/>
    </row>
    <row r="181" spans="1:21" ht="15" x14ac:dyDescent="0.2">
      <c r="A181" s="125">
        <v>42328</v>
      </c>
      <c r="B181" s="120">
        <v>120.07</v>
      </c>
      <c r="C181" s="124">
        <v>5.23</v>
      </c>
      <c r="D181" s="123">
        <v>4.5541600000000002E-2</v>
      </c>
      <c r="E181" s="120">
        <v>113.47</v>
      </c>
      <c r="F181" s="120">
        <v>113.33499999999999</v>
      </c>
      <c r="G181" s="120">
        <v>120.25</v>
      </c>
      <c r="H181" s="121" t="s">
        <v>76</v>
      </c>
      <c r="I181" s="122">
        <v>35871945</v>
      </c>
      <c r="J181" s="120">
        <v>4225320426.4119</v>
      </c>
      <c r="K181" s="120">
        <v>119.7467</v>
      </c>
      <c r="L181" s="120">
        <v>6.6</v>
      </c>
      <c r="M181" s="120">
        <v>6.915</v>
      </c>
      <c r="N181" s="119">
        <v>-8.5849300000000003E-2</v>
      </c>
      <c r="O181" s="126">
        <v>-7.3816400000000004E-2</v>
      </c>
      <c r="P181"/>
      <c r="Q181"/>
      <c r="R181"/>
      <c r="S181"/>
      <c r="T181"/>
      <c r="U181"/>
    </row>
    <row r="182" spans="1:21" ht="15" x14ac:dyDescent="0.2">
      <c r="A182" s="125">
        <v>42321</v>
      </c>
      <c r="B182" s="120">
        <v>114.84</v>
      </c>
      <c r="C182" s="124">
        <v>-0.83</v>
      </c>
      <c r="D182" s="123">
        <v>-7.1755999999999999E-3</v>
      </c>
      <c r="E182" s="120">
        <v>115.9</v>
      </c>
      <c r="F182" s="120">
        <v>114.38</v>
      </c>
      <c r="G182" s="120">
        <v>117.58</v>
      </c>
      <c r="H182" s="121" t="s">
        <v>76</v>
      </c>
      <c r="I182" s="122">
        <v>39240733</v>
      </c>
      <c r="J182" s="120">
        <v>4562076582.3785</v>
      </c>
      <c r="K182" s="120">
        <v>115.1514</v>
      </c>
      <c r="L182" s="120">
        <v>-1.06</v>
      </c>
      <c r="M182" s="120">
        <v>3.2</v>
      </c>
      <c r="N182" s="119">
        <v>-0.4096436</v>
      </c>
      <c r="O182" s="126">
        <v>-0.39858130000000003</v>
      </c>
      <c r="P182"/>
      <c r="Q182"/>
      <c r="R182"/>
      <c r="S182"/>
      <c r="T182"/>
      <c r="U182"/>
    </row>
    <row r="183" spans="1:21" ht="15" x14ac:dyDescent="0.2">
      <c r="A183" s="125">
        <v>42314</v>
      </c>
      <c r="B183" s="120">
        <v>115.67</v>
      </c>
      <c r="C183" s="124">
        <v>1.93</v>
      </c>
      <c r="D183" s="123">
        <v>1.6968500000000001E-2</v>
      </c>
      <c r="E183" s="120">
        <v>114.49</v>
      </c>
      <c r="F183" s="120">
        <v>110.81</v>
      </c>
      <c r="G183" s="120">
        <v>116.83</v>
      </c>
      <c r="H183" s="121" t="s">
        <v>76</v>
      </c>
      <c r="I183" s="122">
        <v>66469565</v>
      </c>
      <c r="J183" s="120">
        <v>7585525036.1733999</v>
      </c>
      <c r="K183" s="120">
        <v>115.73390000000001</v>
      </c>
      <c r="L183" s="120">
        <v>1.18</v>
      </c>
      <c r="M183" s="120">
        <v>6.02</v>
      </c>
      <c r="N183" s="119">
        <v>1.0347785</v>
      </c>
      <c r="O183" s="126">
        <v>1.0373831</v>
      </c>
      <c r="P183"/>
      <c r="Q183"/>
      <c r="R183"/>
      <c r="S183"/>
      <c r="T183"/>
      <c r="U183"/>
    </row>
    <row r="184" spans="1:21" ht="15" x14ac:dyDescent="0.2">
      <c r="A184" s="125">
        <v>42307</v>
      </c>
      <c r="B184" s="120">
        <v>113.74</v>
      </c>
      <c r="C184" s="124">
        <v>0.65</v>
      </c>
      <c r="D184" s="123">
        <v>5.7476000000000003E-3</v>
      </c>
      <c r="E184" s="120">
        <v>113.07</v>
      </c>
      <c r="F184" s="120">
        <v>112.12</v>
      </c>
      <c r="G184" s="120">
        <v>115.4</v>
      </c>
      <c r="H184" s="121" t="s">
        <v>76</v>
      </c>
      <c r="I184" s="122">
        <v>32666733</v>
      </c>
      <c r="J184" s="120">
        <v>3723170641.4850998</v>
      </c>
      <c r="K184" s="120">
        <v>114.1705</v>
      </c>
      <c r="L184" s="120">
        <v>0.67</v>
      </c>
      <c r="M184" s="120">
        <v>3.28</v>
      </c>
      <c r="N184" s="119">
        <v>-0.26451360000000002</v>
      </c>
      <c r="O184" s="126">
        <v>-0.2455793</v>
      </c>
      <c r="P184"/>
      <c r="Q184"/>
      <c r="R184"/>
      <c r="S184"/>
      <c r="T184"/>
      <c r="U184"/>
    </row>
    <row r="185" spans="1:21" ht="15" x14ac:dyDescent="0.2">
      <c r="A185" s="125">
        <v>42300</v>
      </c>
      <c r="B185" s="120">
        <v>113.09</v>
      </c>
      <c r="C185" s="124">
        <v>4.8499999999999996</v>
      </c>
      <c r="D185" s="123">
        <v>4.4807800000000002E-2</v>
      </c>
      <c r="E185" s="120">
        <v>108.25</v>
      </c>
      <c r="F185" s="120">
        <v>107.94</v>
      </c>
      <c r="G185" s="120">
        <v>114.21</v>
      </c>
      <c r="H185" s="121" t="s">
        <v>76</v>
      </c>
      <c r="I185" s="122">
        <v>44415141</v>
      </c>
      <c r="J185" s="120">
        <v>4935138422.0511999</v>
      </c>
      <c r="K185" s="120">
        <v>113.0925</v>
      </c>
      <c r="L185" s="120">
        <v>4.84</v>
      </c>
      <c r="M185" s="120">
        <v>6.27</v>
      </c>
      <c r="N185" s="119">
        <v>0.3996325</v>
      </c>
      <c r="O185" s="126">
        <v>0.45506649999999998</v>
      </c>
      <c r="P185"/>
      <c r="Q185"/>
      <c r="R185"/>
      <c r="S185"/>
      <c r="T185"/>
      <c r="U185"/>
    </row>
    <row r="186" spans="1:21" ht="15" x14ac:dyDescent="0.2">
      <c r="A186" s="125">
        <v>42293</v>
      </c>
      <c r="B186" s="120">
        <v>108.24</v>
      </c>
      <c r="C186" s="124">
        <v>2.68</v>
      </c>
      <c r="D186" s="123">
        <v>2.5388399999999998E-2</v>
      </c>
      <c r="E186" s="120">
        <v>105.91</v>
      </c>
      <c r="F186" s="120">
        <v>105.23</v>
      </c>
      <c r="G186" s="120">
        <v>108.5</v>
      </c>
      <c r="H186" s="121" t="s">
        <v>76</v>
      </c>
      <c r="I186" s="122">
        <v>31733431</v>
      </c>
      <c r="J186" s="120">
        <v>3391692662.5447001</v>
      </c>
      <c r="K186" s="120">
        <v>108.0425</v>
      </c>
      <c r="L186" s="120">
        <v>2.33</v>
      </c>
      <c r="M186" s="120">
        <v>3.27</v>
      </c>
      <c r="N186" s="119">
        <v>-8.4289199999999995E-2</v>
      </c>
      <c r="O186" s="126">
        <v>-5.9575900000000001E-2</v>
      </c>
      <c r="P186"/>
      <c r="Q186"/>
      <c r="R186"/>
      <c r="S186"/>
      <c r="T186"/>
      <c r="U186"/>
    </row>
    <row r="187" spans="1:21" ht="15" x14ac:dyDescent="0.2">
      <c r="A187" s="125">
        <v>42286</v>
      </c>
      <c r="B187" s="120">
        <v>105.56</v>
      </c>
      <c r="C187" s="124">
        <v>2.56</v>
      </c>
      <c r="D187" s="123">
        <v>2.4854399999999999E-2</v>
      </c>
      <c r="E187" s="120">
        <v>103.7</v>
      </c>
      <c r="F187" s="120">
        <v>102.6101</v>
      </c>
      <c r="G187" s="120">
        <v>106.05</v>
      </c>
      <c r="H187" s="121" t="s">
        <v>76</v>
      </c>
      <c r="I187" s="122">
        <v>34654423</v>
      </c>
      <c r="J187" s="120">
        <v>3606556608.2318001</v>
      </c>
      <c r="K187" s="120">
        <v>105.4404</v>
      </c>
      <c r="L187" s="120">
        <v>1.86</v>
      </c>
      <c r="M187" s="120">
        <v>3.4399000000000002</v>
      </c>
      <c r="N187" s="119">
        <v>-0.203431</v>
      </c>
      <c r="O187" s="126">
        <v>-0.17690069999999999</v>
      </c>
      <c r="P187"/>
      <c r="Q187"/>
      <c r="R187"/>
      <c r="S187"/>
      <c r="T187"/>
      <c r="U187"/>
    </row>
    <row r="188" spans="1:21" ht="15" x14ac:dyDescent="0.2">
      <c r="A188" s="125">
        <v>42279</v>
      </c>
      <c r="B188" s="120">
        <v>103</v>
      </c>
      <c r="C188" s="124">
        <v>2.7</v>
      </c>
      <c r="D188" s="123">
        <v>2.6919200000000001E-2</v>
      </c>
      <c r="E188" s="120">
        <v>99.9</v>
      </c>
      <c r="F188" s="120">
        <v>97.77</v>
      </c>
      <c r="G188" s="120">
        <v>103.47</v>
      </c>
      <c r="H188" s="121" t="s">
        <v>76</v>
      </c>
      <c r="I188" s="122">
        <v>43504607</v>
      </c>
      <c r="J188" s="120">
        <v>4381678551.2705002</v>
      </c>
      <c r="K188" s="120">
        <v>101.7997</v>
      </c>
      <c r="L188" s="120">
        <v>3.1</v>
      </c>
      <c r="M188" s="120">
        <v>5.7</v>
      </c>
      <c r="N188" s="119">
        <v>0.110178</v>
      </c>
      <c r="O188" s="126">
        <v>0.10230640000000001</v>
      </c>
      <c r="P188"/>
      <c r="Q188"/>
      <c r="R188"/>
      <c r="S188"/>
      <c r="T188"/>
      <c r="U188"/>
    </row>
    <row r="189" spans="1:21" ht="15" x14ac:dyDescent="0.2">
      <c r="A189" s="125">
        <v>42272</v>
      </c>
      <c r="B189" s="120">
        <v>100.3</v>
      </c>
      <c r="C189" s="124">
        <v>-2.54</v>
      </c>
      <c r="D189" s="123">
        <v>-2.4698600000000001E-2</v>
      </c>
      <c r="E189" s="120">
        <v>103.68</v>
      </c>
      <c r="F189" s="120">
        <v>99.24</v>
      </c>
      <c r="G189" s="120">
        <v>103.83</v>
      </c>
      <c r="H189" s="121" t="s">
        <v>76</v>
      </c>
      <c r="I189" s="122">
        <v>39187056</v>
      </c>
      <c r="J189" s="120">
        <v>3975009733.7213001</v>
      </c>
      <c r="K189" s="120">
        <v>100.7152</v>
      </c>
      <c r="L189" s="120">
        <v>-3.38</v>
      </c>
      <c r="M189" s="120">
        <v>4.59</v>
      </c>
      <c r="N189" s="119">
        <v>-0.1092437</v>
      </c>
      <c r="O189" s="126">
        <v>-0.1271756</v>
      </c>
      <c r="P189"/>
      <c r="Q189"/>
      <c r="R189"/>
      <c r="S189"/>
      <c r="T189"/>
      <c r="U189"/>
    </row>
    <row r="190" spans="1:21" ht="15" x14ac:dyDescent="0.2">
      <c r="A190" s="125">
        <v>42265</v>
      </c>
      <c r="B190" s="120">
        <v>102.84</v>
      </c>
      <c r="C190" s="124">
        <v>-1.64</v>
      </c>
      <c r="D190" s="123">
        <v>-1.56968E-2</v>
      </c>
      <c r="E190" s="120">
        <v>104.65</v>
      </c>
      <c r="F190" s="120">
        <v>101.83</v>
      </c>
      <c r="G190" s="120">
        <v>105.95</v>
      </c>
      <c r="H190" s="121" t="s">
        <v>76</v>
      </c>
      <c r="I190" s="122">
        <v>43993016</v>
      </c>
      <c r="J190" s="120">
        <v>4554191966.0803003</v>
      </c>
      <c r="K190" s="120">
        <v>103.23650000000001</v>
      </c>
      <c r="L190" s="120">
        <v>-1.81</v>
      </c>
      <c r="M190" s="120">
        <v>4.12</v>
      </c>
      <c r="N190" s="119">
        <v>0.1985603</v>
      </c>
      <c r="O190" s="126">
        <v>0.20320199999999999</v>
      </c>
      <c r="P190"/>
      <c r="Q190"/>
      <c r="R190"/>
      <c r="S190"/>
      <c r="T190"/>
      <c r="U190"/>
    </row>
    <row r="191" spans="1:21" ht="15" x14ac:dyDescent="0.2">
      <c r="A191" s="125">
        <v>42258</v>
      </c>
      <c r="B191" s="120">
        <v>104.48</v>
      </c>
      <c r="C191" s="124">
        <v>3.51</v>
      </c>
      <c r="D191" s="123">
        <v>3.4762800000000003E-2</v>
      </c>
      <c r="E191" s="120">
        <v>102.95</v>
      </c>
      <c r="F191" s="120">
        <v>101.331</v>
      </c>
      <c r="G191" s="120">
        <v>104.95</v>
      </c>
      <c r="H191" s="121" t="s">
        <v>76</v>
      </c>
      <c r="I191" s="122">
        <v>36704882</v>
      </c>
      <c r="J191" s="120">
        <v>3785060300.0447001</v>
      </c>
      <c r="K191" s="120">
        <v>103.5436</v>
      </c>
      <c r="L191" s="120">
        <v>1.53</v>
      </c>
      <c r="M191" s="120">
        <v>3.6190000000000002</v>
      </c>
      <c r="N191" s="119">
        <v>-0.30805719999999998</v>
      </c>
      <c r="O191" s="126">
        <v>-0.2938036</v>
      </c>
      <c r="P191"/>
      <c r="Q191"/>
      <c r="R191"/>
      <c r="S191"/>
      <c r="T191"/>
      <c r="U191"/>
    </row>
    <row r="192" spans="1:21" ht="15" x14ac:dyDescent="0.2">
      <c r="A192" s="125">
        <v>42251</v>
      </c>
      <c r="B192" s="120">
        <v>100.97</v>
      </c>
      <c r="C192" s="124">
        <v>-1.51</v>
      </c>
      <c r="D192" s="123">
        <v>-1.47346E-2</v>
      </c>
      <c r="E192" s="120">
        <v>102.3</v>
      </c>
      <c r="F192" s="120">
        <v>99.157799999999995</v>
      </c>
      <c r="G192" s="120">
        <v>103.03</v>
      </c>
      <c r="H192" s="121" t="s">
        <v>76</v>
      </c>
      <c r="I192" s="122">
        <v>53046118</v>
      </c>
      <c r="J192" s="120">
        <v>5359784567.6202002</v>
      </c>
      <c r="K192" s="120">
        <v>101.01</v>
      </c>
      <c r="L192" s="120">
        <v>-1.33</v>
      </c>
      <c r="M192" s="120">
        <v>3.8721999999999999</v>
      </c>
      <c r="N192" s="119">
        <v>-0.4204638</v>
      </c>
      <c r="O192" s="126">
        <v>-0.40711340000000001</v>
      </c>
      <c r="P192"/>
      <c r="Q192"/>
      <c r="R192"/>
      <c r="S192"/>
      <c r="T192"/>
      <c r="U192"/>
    </row>
    <row r="193" spans="1:21" ht="15" x14ac:dyDescent="0.2">
      <c r="A193" s="125">
        <v>42244</v>
      </c>
      <c r="B193" s="120">
        <v>102.48</v>
      </c>
      <c r="C193" s="124">
        <v>3.64</v>
      </c>
      <c r="D193" s="123">
        <v>3.6827199999999997E-2</v>
      </c>
      <c r="E193" s="120">
        <v>93.38</v>
      </c>
      <c r="F193" s="120">
        <v>90</v>
      </c>
      <c r="G193" s="120">
        <v>103.34</v>
      </c>
      <c r="H193" s="121" t="s">
        <v>76</v>
      </c>
      <c r="I193" s="122">
        <v>91532011</v>
      </c>
      <c r="J193" s="120">
        <v>9040150808.5736008</v>
      </c>
      <c r="K193" s="120">
        <v>102.48</v>
      </c>
      <c r="L193" s="120">
        <v>9.1</v>
      </c>
      <c r="M193" s="120">
        <v>13.34</v>
      </c>
      <c r="N193" s="119">
        <v>-3.6373000000000003E-2</v>
      </c>
      <c r="O193" s="126">
        <v>-7.0766800000000005E-2</v>
      </c>
      <c r="P193"/>
      <c r="Q193"/>
      <c r="R193"/>
      <c r="S193"/>
      <c r="T193"/>
      <c r="U193"/>
    </row>
    <row r="194" spans="1:21" ht="15" x14ac:dyDescent="0.2">
      <c r="A194" s="125">
        <v>42237</v>
      </c>
      <c r="B194" s="120">
        <v>98.84</v>
      </c>
      <c r="C194" s="124">
        <v>-8.32</v>
      </c>
      <c r="D194" s="123">
        <v>-7.7640899999999999E-2</v>
      </c>
      <c r="E194" s="120">
        <v>107.3</v>
      </c>
      <c r="F194" s="120">
        <v>96.61</v>
      </c>
      <c r="G194" s="120">
        <v>109.28</v>
      </c>
      <c r="H194" s="121" t="s">
        <v>76</v>
      </c>
      <c r="I194" s="122">
        <v>94986976</v>
      </c>
      <c r="J194" s="120">
        <v>9728613710.8127995</v>
      </c>
      <c r="K194" s="120">
        <v>98.883899999999997</v>
      </c>
      <c r="L194" s="120">
        <v>-8.4600000000000009</v>
      </c>
      <c r="M194" s="120">
        <v>12.67</v>
      </c>
      <c r="N194" s="119">
        <v>0.60802710000000004</v>
      </c>
      <c r="O194" s="126">
        <v>0.52328540000000001</v>
      </c>
      <c r="P194"/>
      <c r="Q194"/>
      <c r="R194"/>
      <c r="S194"/>
      <c r="T194"/>
      <c r="U194"/>
    </row>
    <row r="195" spans="1:21" ht="15" x14ac:dyDescent="0.2">
      <c r="A195" s="125">
        <v>42230</v>
      </c>
      <c r="B195" s="120">
        <v>107.16</v>
      </c>
      <c r="C195" s="124">
        <v>-2.19</v>
      </c>
      <c r="D195" s="123">
        <v>-2.0027400000000001E-2</v>
      </c>
      <c r="E195" s="120">
        <v>110</v>
      </c>
      <c r="F195" s="120">
        <v>105.51</v>
      </c>
      <c r="G195" s="120">
        <v>111</v>
      </c>
      <c r="H195" s="121" t="s">
        <v>76</v>
      </c>
      <c r="I195" s="122">
        <v>59070507</v>
      </c>
      <c r="J195" s="120">
        <v>6386599306.3143997</v>
      </c>
      <c r="K195" s="120">
        <v>107.24630000000001</v>
      </c>
      <c r="L195" s="120">
        <v>-2.84</v>
      </c>
      <c r="M195" s="120">
        <v>5.49</v>
      </c>
      <c r="N195" s="119">
        <v>-0.61897179999999996</v>
      </c>
      <c r="O195" s="126">
        <v>-0.62756149999999999</v>
      </c>
      <c r="P195"/>
      <c r="Q195"/>
      <c r="R195"/>
      <c r="S195"/>
      <c r="T195"/>
      <c r="U195"/>
    </row>
    <row r="196" spans="1:21" ht="15" x14ac:dyDescent="0.2">
      <c r="A196" s="125">
        <v>42223</v>
      </c>
      <c r="B196" s="120">
        <v>109.35</v>
      </c>
      <c r="C196" s="124">
        <v>-10.65</v>
      </c>
      <c r="D196" s="123">
        <v>-8.8749999999999996E-2</v>
      </c>
      <c r="E196" s="120">
        <v>120.88</v>
      </c>
      <c r="F196" s="120">
        <v>104.24</v>
      </c>
      <c r="G196" s="120">
        <v>122.08</v>
      </c>
      <c r="H196" s="121" t="s">
        <v>76</v>
      </c>
      <c r="I196" s="122">
        <v>155029210</v>
      </c>
      <c r="J196" s="120">
        <v>17148065700.4781</v>
      </c>
      <c r="K196" s="120">
        <v>108.6035</v>
      </c>
      <c r="L196" s="120">
        <v>-11.53</v>
      </c>
      <c r="M196" s="120">
        <v>17.84</v>
      </c>
      <c r="N196" s="119">
        <v>4.5551206999999998</v>
      </c>
      <c r="O196" s="126">
        <v>4.1552701000000001</v>
      </c>
      <c r="P196"/>
      <c r="Q196"/>
      <c r="R196"/>
      <c r="S196"/>
      <c r="T196"/>
      <c r="U196"/>
    </row>
    <row r="197" spans="1:21" ht="15" x14ac:dyDescent="0.2">
      <c r="A197" s="125">
        <v>42216</v>
      </c>
      <c r="B197" s="120">
        <v>120</v>
      </c>
      <c r="C197" s="124">
        <v>1.0900000000000001</v>
      </c>
      <c r="D197" s="123">
        <v>9.1666000000000004E-3</v>
      </c>
      <c r="E197" s="120">
        <v>118.63</v>
      </c>
      <c r="F197" s="120">
        <v>117.78</v>
      </c>
      <c r="G197" s="120">
        <v>120.72</v>
      </c>
      <c r="H197" s="121" t="s">
        <v>76</v>
      </c>
      <c r="I197" s="122">
        <v>27907442</v>
      </c>
      <c r="J197" s="120">
        <v>3326317633.3474998</v>
      </c>
      <c r="K197" s="120">
        <v>120.1446</v>
      </c>
      <c r="L197" s="120">
        <v>1.37</v>
      </c>
      <c r="M197" s="120">
        <v>2.94</v>
      </c>
      <c r="N197" s="119">
        <v>0.1571081</v>
      </c>
      <c r="O197" s="126">
        <v>0.15636050000000001</v>
      </c>
      <c r="P197"/>
      <c r="Q197"/>
      <c r="R197"/>
      <c r="S197"/>
      <c r="T197"/>
      <c r="U197"/>
    </row>
    <row r="198" spans="1:21" ht="15" x14ac:dyDescent="0.2">
      <c r="A198" s="125">
        <v>42209</v>
      </c>
      <c r="B198" s="120">
        <v>118.91</v>
      </c>
      <c r="C198" s="124">
        <v>0.05</v>
      </c>
      <c r="D198" s="123">
        <v>4.2069999999999998E-4</v>
      </c>
      <c r="E198" s="120">
        <v>119.29</v>
      </c>
      <c r="F198" s="120">
        <v>118.57</v>
      </c>
      <c r="G198" s="120">
        <v>119.9</v>
      </c>
      <c r="H198" s="121" t="s">
        <v>76</v>
      </c>
      <c r="I198" s="122">
        <v>24118266</v>
      </c>
      <c r="J198" s="120">
        <v>2876540300.618</v>
      </c>
      <c r="K198" s="120">
        <v>119.1331</v>
      </c>
      <c r="L198" s="120">
        <v>-0.38</v>
      </c>
      <c r="M198" s="120">
        <v>1.33</v>
      </c>
      <c r="N198" s="119">
        <v>-0.16589229999999999</v>
      </c>
      <c r="O198" s="126">
        <v>-0.15930179999999999</v>
      </c>
      <c r="P198"/>
      <c r="Q198"/>
      <c r="R198"/>
      <c r="S198"/>
      <c r="T198"/>
      <c r="U198"/>
    </row>
    <row r="199" spans="1:21" ht="15" x14ac:dyDescent="0.2">
      <c r="A199" s="125">
        <v>42202</v>
      </c>
      <c r="B199" s="120">
        <v>118.86</v>
      </c>
      <c r="C199" s="124">
        <v>2.42</v>
      </c>
      <c r="D199" s="123">
        <v>2.0783200000000002E-2</v>
      </c>
      <c r="E199" s="120">
        <v>117.75</v>
      </c>
      <c r="F199" s="120">
        <v>117.25</v>
      </c>
      <c r="G199" s="120">
        <v>119.15</v>
      </c>
      <c r="H199" s="121" t="s">
        <v>76</v>
      </c>
      <c r="I199" s="122">
        <v>28915050</v>
      </c>
      <c r="J199" s="120">
        <v>3421608871.244</v>
      </c>
      <c r="K199" s="120">
        <v>118.5408</v>
      </c>
      <c r="L199" s="120">
        <v>1.1100000000000001</v>
      </c>
      <c r="M199" s="120">
        <v>1.9</v>
      </c>
      <c r="N199" s="119">
        <v>-0.2126207</v>
      </c>
      <c r="O199" s="126">
        <v>-0.1965153</v>
      </c>
      <c r="P199"/>
      <c r="Q199"/>
      <c r="R199"/>
      <c r="S199"/>
      <c r="T199"/>
      <c r="U199"/>
    </row>
    <row r="200" spans="1:21" ht="15" x14ac:dyDescent="0.2">
      <c r="A200" s="125">
        <v>42195</v>
      </c>
      <c r="B200" s="120">
        <v>116.44</v>
      </c>
      <c r="C200" s="124">
        <v>1.47</v>
      </c>
      <c r="D200" s="123">
        <v>1.2785899999999999E-2</v>
      </c>
      <c r="E200" s="120">
        <v>114.47</v>
      </c>
      <c r="F200" s="120">
        <v>114.27</v>
      </c>
      <c r="G200" s="120">
        <v>117.43</v>
      </c>
      <c r="H200" s="121" t="s">
        <v>76</v>
      </c>
      <c r="I200" s="122">
        <v>36723153</v>
      </c>
      <c r="J200" s="120">
        <v>4258461843.7205</v>
      </c>
      <c r="K200" s="120">
        <v>116.3817</v>
      </c>
      <c r="L200" s="120">
        <v>1.97</v>
      </c>
      <c r="M200" s="120">
        <v>3.16</v>
      </c>
      <c r="N200" s="119">
        <v>0.4373128</v>
      </c>
      <c r="O200" s="126">
        <v>0.45761039999999997</v>
      </c>
      <c r="P200"/>
      <c r="Q200"/>
      <c r="R200"/>
      <c r="S200"/>
      <c r="T200"/>
      <c r="U200"/>
    </row>
    <row r="201" spans="1:21" ht="15" x14ac:dyDescent="0.2">
      <c r="A201" s="125">
        <v>42188</v>
      </c>
      <c r="B201" s="120">
        <v>114.97</v>
      </c>
      <c r="C201" s="124">
        <v>-0.02</v>
      </c>
      <c r="D201" s="123">
        <v>-1.739E-4</v>
      </c>
      <c r="E201" s="120">
        <v>114.16</v>
      </c>
      <c r="F201" s="120">
        <v>113</v>
      </c>
      <c r="G201" s="120">
        <v>115.67</v>
      </c>
      <c r="H201" s="121" t="s">
        <v>76</v>
      </c>
      <c r="I201" s="122">
        <v>25549869</v>
      </c>
      <c r="J201" s="120">
        <v>2921536424.6142001</v>
      </c>
      <c r="K201" s="120">
        <v>114.8702</v>
      </c>
      <c r="L201" s="120">
        <v>0.81</v>
      </c>
      <c r="M201" s="120">
        <v>2.67</v>
      </c>
      <c r="N201" s="119">
        <v>-0.23200899999999999</v>
      </c>
      <c r="O201" s="126">
        <v>-0.2324272</v>
      </c>
      <c r="P201"/>
      <c r="Q201"/>
      <c r="R201"/>
      <c r="S201"/>
      <c r="T201"/>
      <c r="U201"/>
    </row>
    <row r="202" spans="1:21" ht="15" x14ac:dyDescent="0.2">
      <c r="A202" s="125">
        <v>42181</v>
      </c>
      <c r="B202" s="120">
        <v>114.99</v>
      </c>
      <c r="C202" s="124">
        <v>2.37</v>
      </c>
      <c r="D202" s="123">
        <v>2.1044199999999999E-2</v>
      </c>
      <c r="E202" s="120">
        <v>113.4</v>
      </c>
      <c r="F202" s="120">
        <v>113.274</v>
      </c>
      <c r="G202" s="120">
        <v>115.27500000000001</v>
      </c>
      <c r="H202" s="121" t="s">
        <v>76</v>
      </c>
      <c r="I202" s="122">
        <v>33268447</v>
      </c>
      <c r="J202" s="120">
        <v>3806200992.9359002</v>
      </c>
      <c r="K202" s="120">
        <v>114.8574</v>
      </c>
      <c r="L202" s="120">
        <v>1.59</v>
      </c>
      <c r="M202" s="120">
        <v>2.0009999999999999</v>
      </c>
      <c r="N202" s="119">
        <v>7.8727000000000005E-2</v>
      </c>
      <c r="O202" s="126">
        <v>0.1031812</v>
      </c>
      <c r="P202"/>
      <c r="Q202"/>
      <c r="R202"/>
      <c r="S202"/>
      <c r="T202"/>
      <c r="U202"/>
    </row>
    <row r="203" spans="1:21" ht="15" x14ac:dyDescent="0.2">
      <c r="A203" s="125">
        <v>42174</v>
      </c>
      <c r="B203" s="120">
        <v>112.62</v>
      </c>
      <c r="C203" s="124">
        <v>2.67</v>
      </c>
      <c r="D203" s="123">
        <v>2.4283800000000001E-2</v>
      </c>
      <c r="E203" s="120">
        <v>109.27</v>
      </c>
      <c r="F203" s="120">
        <v>108.93</v>
      </c>
      <c r="G203" s="120">
        <v>113.55</v>
      </c>
      <c r="H203" s="121" t="s">
        <v>76</v>
      </c>
      <c r="I203" s="122">
        <v>30840468</v>
      </c>
      <c r="J203" s="120">
        <v>3450204758.9106998</v>
      </c>
      <c r="K203" s="120">
        <v>112.7743</v>
      </c>
      <c r="L203" s="120">
        <v>3.35</v>
      </c>
      <c r="M203" s="120">
        <v>4.62</v>
      </c>
      <c r="N203" s="119">
        <v>0.1032271</v>
      </c>
      <c r="O203" s="126">
        <v>0.12700239999999999</v>
      </c>
      <c r="P203"/>
      <c r="Q203"/>
      <c r="R203"/>
      <c r="S203"/>
      <c r="T203"/>
      <c r="U203"/>
    </row>
    <row r="204" spans="1:21" ht="15" x14ac:dyDescent="0.2">
      <c r="A204" s="125">
        <v>42167</v>
      </c>
      <c r="B204" s="120">
        <v>109.95</v>
      </c>
      <c r="C204" s="124">
        <v>-0.35</v>
      </c>
      <c r="D204" s="123">
        <v>-3.1732000000000002E-3</v>
      </c>
      <c r="E204" s="120">
        <v>110.03</v>
      </c>
      <c r="F204" s="120">
        <v>107.65</v>
      </c>
      <c r="G204" s="120">
        <v>110.96</v>
      </c>
      <c r="H204" s="121" t="s">
        <v>76</v>
      </c>
      <c r="I204" s="122">
        <v>27954778</v>
      </c>
      <c r="J204" s="120">
        <v>3061399520.8948998</v>
      </c>
      <c r="K204" s="120">
        <v>109.9987</v>
      </c>
      <c r="L204" s="120">
        <v>-0.08</v>
      </c>
      <c r="M204" s="120">
        <v>3.31</v>
      </c>
      <c r="N204" s="119">
        <v>8.4068299999999999E-2</v>
      </c>
      <c r="O204" s="126">
        <v>7.0976399999999995E-2</v>
      </c>
      <c r="P204"/>
      <c r="Q204"/>
      <c r="R204"/>
      <c r="S204"/>
      <c r="T204"/>
      <c r="U204"/>
    </row>
    <row r="205" spans="1:21" ht="15" x14ac:dyDescent="0.2">
      <c r="A205" s="125">
        <v>42160</v>
      </c>
      <c r="B205" s="120">
        <v>110.3</v>
      </c>
      <c r="C205" s="124">
        <v>-7.0000000000000007E-2</v>
      </c>
      <c r="D205" s="123">
        <v>-6.3420000000000002E-4</v>
      </c>
      <c r="E205" s="120">
        <v>111.48</v>
      </c>
      <c r="F205" s="120">
        <v>109.8</v>
      </c>
      <c r="G205" s="120">
        <v>111.82</v>
      </c>
      <c r="H205" s="121" t="s">
        <v>76</v>
      </c>
      <c r="I205" s="122">
        <v>25786916</v>
      </c>
      <c r="J205" s="120">
        <v>2858512646.9603</v>
      </c>
      <c r="K205" s="120">
        <v>110.376</v>
      </c>
      <c r="L205" s="120">
        <v>-1.18</v>
      </c>
      <c r="M205" s="120">
        <v>2.02</v>
      </c>
      <c r="N205" s="119">
        <v>0.38551360000000001</v>
      </c>
      <c r="O205" s="126">
        <v>0.39702349999999997</v>
      </c>
      <c r="P205"/>
      <c r="Q205"/>
      <c r="R205"/>
      <c r="S205"/>
      <c r="T205"/>
      <c r="U205"/>
    </row>
    <row r="206" spans="1:21" ht="15" x14ac:dyDescent="0.2">
      <c r="A206" s="125">
        <v>42153</v>
      </c>
      <c r="B206" s="120">
        <v>110.37</v>
      </c>
      <c r="C206" s="124">
        <v>0.11</v>
      </c>
      <c r="D206" s="123">
        <v>9.9759999999999996E-4</v>
      </c>
      <c r="E206" s="120">
        <v>110.17</v>
      </c>
      <c r="F206" s="120">
        <v>108.76</v>
      </c>
      <c r="G206" s="120">
        <v>110.85</v>
      </c>
      <c r="H206" s="121" t="s">
        <v>76</v>
      </c>
      <c r="I206" s="122">
        <v>18611810</v>
      </c>
      <c r="J206" s="120">
        <v>2046145025.2862</v>
      </c>
      <c r="K206" s="120">
        <v>110.20529999999999</v>
      </c>
      <c r="L206" s="120">
        <v>0.2</v>
      </c>
      <c r="M206" s="120">
        <v>2.09</v>
      </c>
      <c r="N206" s="119">
        <v>-0.1893919</v>
      </c>
      <c r="O206" s="126">
        <v>-0.1929623</v>
      </c>
      <c r="P206"/>
      <c r="Q206"/>
      <c r="R206"/>
      <c r="S206"/>
      <c r="T206"/>
      <c r="U206"/>
    </row>
    <row r="207" spans="1:21" ht="15" x14ac:dyDescent="0.2">
      <c r="A207" s="125">
        <v>42146</v>
      </c>
      <c r="B207" s="120">
        <v>110.26</v>
      </c>
      <c r="C207" s="124">
        <v>-0.04</v>
      </c>
      <c r="D207" s="123">
        <v>-3.6259999999999998E-4</v>
      </c>
      <c r="E207" s="120">
        <v>110.47</v>
      </c>
      <c r="F207" s="120">
        <v>109.9</v>
      </c>
      <c r="G207" s="120">
        <v>110.98990000000001</v>
      </c>
      <c r="H207" s="121" t="s">
        <v>76</v>
      </c>
      <c r="I207" s="122">
        <v>22960306</v>
      </c>
      <c r="J207" s="120">
        <v>2535377153.5781002</v>
      </c>
      <c r="K207" s="120">
        <v>110.4358</v>
      </c>
      <c r="L207" s="120">
        <v>-0.21</v>
      </c>
      <c r="M207" s="120">
        <v>1.0899000000000001</v>
      </c>
      <c r="N207" s="119">
        <v>-0.17197950000000001</v>
      </c>
      <c r="O207" s="126">
        <v>-0.1642882</v>
      </c>
      <c r="P207"/>
      <c r="Q207"/>
      <c r="R207"/>
      <c r="S207"/>
      <c r="T207"/>
      <c r="U207"/>
    </row>
    <row r="208" spans="1:21" ht="15" x14ac:dyDescent="0.2">
      <c r="A208" s="125">
        <v>42139</v>
      </c>
      <c r="B208" s="120">
        <v>110.3</v>
      </c>
      <c r="C208" s="124">
        <v>0.19</v>
      </c>
      <c r="D208" s="123">
        <v>1.7255E-3</v>
      </c>
      <c r="E208" s="120">
        <v>110.14</v>
      </c>
      <c r="F208" s="120">
        <v>107.67</v>
      </c>
      <c r="G208" s="120">
        <v>110.69</v>
      </c>
      <c r="H208" s="121" t="s">
        <v>76</v>
      </c>
      <c r="I208" s="122">
        <v>27729152</v>
      </c>
      <c r="J208" s="120">
        <v>3033793536.4417</v>
      </c>
      <c r="K208" s="120">
        <v>110.157</v>
      </c>
      <c r="L208" s="120">
        <v>0.16</v>
      </c>
      <c r="M208" s="120">
        <v>3.02</v>
      </c>
      <c r="N208" s="119">
        <v>-0.39340249999999999</v>
      </c>
      <c r="O208" s="126">
        <v>-0.39980369999999998</v>
      </c>
      <c r="P208"/>
      <c r="Q208"/>
      <c r="R208"/>
      <c r="S208"/>
      <c r="T208"/>
      <c r="U208"/>
    </row>
    <row r="209" spans="1:21" ht="15" x14ac:dyDescent="0.2">
      <c r="A209" s="125">
        <v>42132</v>
      </c>
      <c r="B209" s="120">
        <v>110.11</v>
      </c>
      <c r="C209" s="124">
        <v>-0.41</v>
      </c>
      <c r="D209" s="123">
        <v>-3.7096999999999998E-3</v>
      </c>
      <c r="E209" s="120">
        <v>111.48</v>
      </c>
      <c r="F209" s="120">
        <v>108.715</v>
      </c>
      <c r="G209" s="120">
        <v>113.3</v>
      </c>
      <c r="H209" s="121" t="s">
        <v>76</v>
      </c>
      <c r="I209" s="122">
        <v>45712608</v>
      </c>
      <c r="J209" s="120">
        <v>5054669049.3282003</v>
      </c>
      <c r="K209" s="120">
        <v>110.0735</v>
      </c>
      <c r="L209" s="120">
        <v>-1.37</v>
      </c>
      <c r="M209" s="120">
        <v>4.585</v>
      </c>
      <c r="N209" s="119">
        <v>0.27675529999999998</v>
      </c>
      <c r="O209" s="126">
        <v>0.28425289999999998</v>
      </c>
      <c r="P209"/>
      <c r="Q209"/>
      <c r="R209"/>
      <c r="S209"/>
      <c r="T209"/>
      <c r="U209"/>
    </row>
    <row r="210" spans="1:21" ht="15" x14ac:dyDescent="0.2">
      <c r="A210" s="125">
        <v>42125</v>
      </c>
      <c r="B210" s="120">
        <v>110.52</v>
      </c>
      <c r="C210" s="124">
        <v>0.99</v>
      </c>
      <c r="D210" s="123">
        <v>9.0386000000000008E-3</v>
      </c>
      <c r="E210" s="120">
        <v>111.5</v>
      </c>
      <c r="F210" s="120">
        <v>107.68</v>
      </c>
      <c r="G210" s="120">
        <v>111.66</v>
      </c>
      <c r="H210" s="121" t="s">
        <v>76</v>
      </c>
      <c r="I210" s="122">
        <v>35803736</v>
      </c>
      <c r="J210" s="120">
        <v>3935882769.1589999</v>
      </c>
      <c r="K210" s="120">
        <v>110.00839999999999</v>
      </c>
      <c r="L210" s="120">
        <v>-0.98</v>
      </c>
      <c r="M210" s="120">
        <v>3.98</v>
      </c>
      <c r="N210" s="119">
        <v>0.23147480000000001</v>
      </c>
      <c r="O210" s="126">
        <v>0.24703919999999999</v>
      </c>
      <c r="P210"/>
      <c r="Q210"/>
      <c r="R210"/>
      <c r="S210"/>
      <c r="T210"/>
      <c r="U210"/>
    </row>
    <row r="211" spans="1:21" ht="15" x14ac:dyDescent="0.2">
      <c r="A211" s="125">
        <v>42118</v>
      </c>
      <c r="B211" s="120">
        <v>109.53</v>
      </c>
      <c r="C211" s="124">
        <v>2.84</v>
      </c>
      <c r="D211" s="123">
        <v>2.6619199999999999E-2</v>
      </c>
      <c r="E211" s="120">
        <v>107.83</v>
      </c>
      <c r="F211" s="120">
        <v>106.97</v>
      </c>
      <c r="G211" s="120">
        <v>110.48</v>
      </c>
      <c r="H211" s="121" t="s">
        <v>76</v>
      </c>
      <c r="I211" s="122">
        <v>29073868</v>
      </c>
      <c r="J211" s="120">
        <v>3156182107.9046998</v>
      </c>
      <c r="K211" s="120">
        <v>109.7116</v>
      </c>
      <c r="L211" s="120">
        <v>1.7</v>
      </c>
      <c r="M211" s="120">
        <v>3.51</v>
      </c>
      <c r="N211" s="119">
        <v>-2.8965899999999999E-2</v>
      </c>
      <c r="O211" s="126">
        <v>-1.5731700000000001E-2</v>
      </c>
      <c r="P211"/>
      <c r="Q211"/>
      <c r="R211"/>
      <c r="S211"/>
      <c r="T211"/>
      <c r="U211"/>
    </row>
    <row r="212" spans="1:21" ht="15" x14ac:dyDescent="0.2">
      <c r="A212" s="125">
        <v>42111</v>
      </c>
      <c r="B212" s="120">
        <v>106.69</v>
      </c>
      <c r="C212" s="124">
        <v>-0.26</v>
      </c>
      <c r="D212" s="123">
        <v>-2.431E-3</v>
      </c>
      <c r="E212" s="120">
        <v>107.07</v>
      </c>
      <c r="F212" s="120">
        <v>106.04</v>
      </c>
      <c r="G212" s="120">
        <v>108.3</v>
      </c>
      <c r="H212" s="121" t="s">
        <v>76</v>
      </c>
      <c r="I212" s="122">
        <v>29941140</v>
      </c>
      <c r="J212" s="120">
        <v>3206627844.9966998</v>
      </c>
      <c r="K212" s="120">
        <v>106.8524</v>
      </c>
      <c r="L212" s="120">
        <v>-0.38</v>
      </c>
      <c r="M212" s="120">
        <v>2.2599999999999998</v>
      </c>
      <c r="N212" s="119">
        <v>0.47478340000000002</v>
      </c>
      <c r="O212" s="126">
        <v>0.48643409999999998</v>
      </c>
      <c r="P212"/>
      <c r="Q212"/>
      <c r="R212"/>
      <c r="S212"/>
      <c r="T212"/>
      <c r="U212"/>
    </row>
    <row r="213" spans="1:21" ht="15" x14ac:dyDescent="0.2">
      <c r="A213" s="125">
        <v>42104</v>
      </c>
      <c r="B213" s="120">
        <v>106.95</v>
      </c>
      <c r="C213" s="124">
        <v>0.95</v>
      </c>
      <c r="D213" s="123">
        <v>8.9622999999999994E-3</v>
      </c>
      <c r="E213" s="120">
        <v>105.31</v>
      </c>
      <c r="F213" s="120">
        <v>105.04</v>
      </c>
      <c r="G213" s="120">
        <v>107.1</v>
      </c>
      <c r="H213" s="121" t="s">
        <v>76</v>
      </c>
      <c r="I213" s="122">
        <v>20302059</v>
      </c>
      <c r="J213" s="120">
        <v>2157262042.9583001</v>
      </c>
      <c r="K213" s="120">
        <v>106.8905</v>
      </c>
      <c r="L213" s="120">
        <v>1.64</v>
      </c>
      <c r="M213" s="120">
        <v>2.06</v>
      </c>
      <c r="N213" s="119">
        <v>5.17933E-2</v>
      </c>
      <c r="O213" s="126">
        <v>5.8519500000000002E-2</v>
      </c>
      <c r="P213"/>
      <c r="Q213"/>
      <c r="R213"/>
      <c r="S213"/>
      <c r="T213"/>
      <c r="U213"/>
    </row>
    <row r="214" spans="1:21" ht="15" x14ac:dyDescent="0.2">
      <c r="A214" s="125">
        <v>42097</v>
      </c>
      <c r="B214" s="120">
        <v>106</v>
      </c>
      <c r="C214" s="124">
        <v>0.52</v>
      </c>
      <c r="D214" s="123">
        <v>4.9297999999999998E-3</v>
      </c>
      <c r="E214" s="120">
        <v>106.06</v>
      </c>
      <c r="F214" s="120">
        <v>104.25</v>
      </c>
      <c r="G214" s="120">
        <v>106.94499999999999</v>
      </c>
      <c r="H214" s="121" t="s">
        <v>76</v>
      </c>
      <c r="I214" s="122">
        <v>19302328</v>
      </c>
      <c r="J214" s="120">
        <v>2037999324.0945001</v>
      </c>
      <c r="K214" s="120">
        <v>105.8424</v>
      </c>
      <c r="L214" s="120">
        <v>-0.06</v>
      </c>
      <c r="M214" s="120">
        <v>2.6949999999999998</v>
      </c>
      <c r="N214" s="119">
        <v>-0.31965939999999998</v>
      </c>
      <c r="O214" s="126">
        <v>-0.32487949999999999</v>
      </c>
      <c r="P214"/>
      <c r="Q214"/>
      <c r="R214"/>
      <c r="S214"/>
      <c r="T214"/>
      <c r="U214"/>
    </row>
    <row r="215" spans="1:21" ht="15" x14ac:dyDescent="0.2">
      <c r="A215" s="125">
        <v>42090</v>
      </c>
      <c r="B215" s="120">
        <v>105.48</v>
      </c>
      <c r="C215" s="124">
        <v>-2.95</v>
      </c>
      <c r="D215" s="123">
        <v>-2.7206500000000002E-2</v>
      </c>
      <c r="E215" s="120">
        <v>108.6</v>
      </c>
      <c r="F215" s="120">
        <v>104.1</v>
      </c>
      <c r="G215" s="120">
        <v>108.85</v>
      </c>
      <c r="H215" s="121" t="s">
        <v>76</v>
      </c>
      <c r="I215" s="122">
        <v>28371567</v>
      </c>
      <c r="J215" s="120">
        <v>3018719222.1707001</v>
      </c>
      <c r="K215" s="120">
        <v>105.6741</v>
      </c>
      <c r="L215" s="120">
        <v>-3.12</v>
      </c>
      <c r="M215" s="120">
        <v>4.75</v>
      </c>
      <c r="N215" s="119">
        <v>-5.4710799999999997E-2</v>
      </c>
      <c r="O215" s="126">
        <v>-6.4785300000000004E-2</v>
      </c>
      <c r="P215"/>
      <c r="Q215"/>
      <c r="R215"/>
      <c r="S215"/>
      <c r="T215"/>
      <c r="U215"/>
    </row>
    <row r="216" spans="1:21" ht="15" x14ac:dyDescent="0.2">
      <c r="A216" s="125">
        <v>42083</v>
      </c>
      <c r="B216" s="120">
        <v>108.43</v>
      </c>
      <c r="C216" s="124">
        <v>1.99</v>
      </c>
      <c r="D216" s="123">
        <v>1.8696000000000001E-2</v>
      </c>
      <c r="E216" s="120">
        <v>106.84</v>
      </c>
      <c r="F216" s="120">
        <v>105.73</v>
      </c>
      <c r="G216" s="120">
        <v>108.94</v>
      </c>
      <c r="H216" s="121" t="s">
        <v>76</v>
      </c>
      <c r="I216" s="122">
        <v>30013637</v>
      </c>
      <c r="J216" s="120">
        <v>3227835375.5914001</v>
      </c>
      <c r="K216" s="120">
        <v>108.36279999999999</v>
      </c>
      <c r="L216" s="120">
        <v>1.59</v>
      </c>
      <c r="M216" s="120">
        <v>3.21</v>
      </c>
      <c r="N216" s="119">
        <v>-0.1406974</v>
      </c>
      <c r="O216" s="126">
        <v>-0.12048109999999999</v>
      </c>
      <c r="P216"/>
      <c r="Q216"/>
      <c r="R216"/>
      <c r="S216"/>
      <c r="T216"/>
      <c r="U216"/>
    </row>
    <row r="217" spans="1:21" ht="15" x14ac:dyDescent="0.2">
      <c r="A217" s="125">
        <v>42076</v>
      </c>
      <c r="B217" s="120">
        <v>106.44</v>
      </c>
      <c r="C217" s="124">
        <v>2.62</v>
      </c>
      <c r="D217" s="123">
        <v>2.5236000000000001E-2</v>
      </c>
      <c r="E217" s="120">
        <v>103.94</v>
      </c>
      <c r="F217" s="120">
        <v>102.86499999999999</v>
      </c>
      <c r="G217" s="120">
        <v>107.33</v>
      </c>
      <c r="H217" s="121" t="s">
        <v>76</v>
      </c>
      <c r="I217" s="122">
        <v>34927902</v>
      </c>
      <c r="J217" s="120">
        <v>3670000987.9912</v>
      </c>
      <c r="K217" s="120">
        <v>106.2503</v>
      </c>
      <c r="L217" s="120">
        <v>2.5</v>
      </c>
      <c r="M217" s="120">
        <v>4.4649999999999999</v>
      </c>
      <c r="N217" s="119">
        <v>0.40051239999999999</v>
      </c>
      <c r="O217" s="126">
        <v>0.39671450000000003</v>
      </c>
      <c r="P217"/>
      <c r="Q217"/>
      <c r="R217"/>
      <c r="S217"/>
      <c r="T217"/>
      <c r="U217"/>
    </row>
    <row r="218" spans="1:21" ht="15" x14ac:dyDescent="0.2">
      <c r="A218" s="125">
        <v>42069</v>
      </c>
      <c r="B218" s="120">
        <v>103.82</v>
      </c>
      <c r="C218" s="124">
        <v>-0.26</v>
      </c>
      <c r="D218" s="123">
        <v>-2.4981000000000001E-3</v>
      </c>
      <c r="E218" s="120">
        <v>104.35</v>
      </c>
      <c r="F218" s="120">
        <v>103.49</v>
      </c>
      <c r="G218" s="120">
        <v>106.64</v>
      </c>
      <c r="H218" s="121" t="s">
        <v>76</v>
      </c>
      <c r="I218" s="122">
        <v>24939374</v>
      </c>
      <c r="J218" s="120">
        <v>2627595716.0107999</v>
      </c>
      <c r="K218" s="120">
        <v>104.0004</v>
      </c>
      <c r="L218" s="120">
        <v>-0.53</v>
      </c>
      <c r="M218" s="120">
        <v>3.15</v>
      </c>
      <c r="N218" s="119">
        <v>-1.9860599999999999E-2</v>
      </c>
      <c r="O218" s="126">
        <v>-1.54713E-2</v>
      </c>
      <c r="P218"/>
      <c r="Q218"/>
      <c r="R218"/>
      <c r="S218"/>
      <c r="T218"/>
      <c r="U218"/>
    </row>
    <row r="219" spans="1:21" ht="15" x14ac:dyDescent="0.2">
      <c r="A219" s="125">
        <v>42062</v>
      </c>
      <c r="B219" s="120">
        <v>104.08</v>
      </c>
      <c r="C219" s="124">
        <v>-0.47</v>
      </c>
      <c r="D219" s="123">
        <v>-4.4955000000000004E-3</v>
      </c>
      <c r="E219" s="120">
        <v>104.76</v>
      </c>
      <c r="F219" s="120">
        <v>103.96</v>
      </c>
      <c r="G219" s="120">
        <v>105.98</v>
      </c>
      <c r="H219" s="121" t="s">
        <v>76</v>
      </c>
      <c r="I219" s="122">
        <v>25444721</v>
      </c>
      <c r="J219" s="120">
        <v>2668886793.7652001</v>
      </c>
      <c r="K219" s="120">
        <v>104.3702</v>
      </c>
      <c r="L219" s="120">
        <v>-0.68</v>
      </c>
      <c r="M219" s="120">
        <v>2.02</v>
      </c>
      <c r="N219" s="119">
        <v>0.35267860000000001</v>
      </c>
      <c r="O219" s="126">
        <v>0.36511260000000001</v>
      </c>
      <c r="P219"/>
      <c r="Q219"/>
      <c r="R219"/>
      <c r="S219"/>
      <c r="T219"/>
      <c r="U219"/>
    </row>
    <row r="220" spans="1:21" ht="15" x14ac:dyDescent="0.2">
      <c r="A220" s="125">
        <v>42055</v>
      </c>
      <c r="B220" s="120">
        <v>104.55</v>
      </c>
      <c r="C220" s="124">
        <v>0.38</v>
      </c>
      <c r="D220" s="123">
        <v>3.6478999999999999E-3</v>
      </c>
      <c r="E220" s="120">
        <v>104.23</v>
      </c>
      <c r="F220" s="120">
        <v>102.7302</v>
      </c>
      <c r="G220" s="120">
        <v>104.69</v>
      </c>
      <c r="H220" s="121" t="s">
        <v>76</v>
      </c>
      <c r="I220" s="122">
        <v>18810619</v>
      </c>
      <c r="J220" s="120">
        <v>1955067111.3471</v>
      </c>
      <c r="K220" s="120">
        <v>103.955</v>
      </c>
      <c r="L220" s="120">
        <v>0.32</v>
      </c>
      <c r="M220" s="120">
        <v>1.9598</v>
      </c>
      <c r="N220" s="119">
        <v>-0.35245219999999999</v>
      </c>
      <c r="O220" s="126">
        <v>-0.34350819999999999</v>
      </c>
      <c r="P220"/>
      <c r="Q220"/>
      <c r="R220"/>
      <c r="S220"/>
      <c r="T220"/>
      <c r="U220"/>
    </row>
    <row r="221" spans="1:21" ht="15" x14ac:dyDescent="0.2">
      <c r="A221" s="125">
        <v>42048</v>
      </c>
      <c r="B221" s="120">
        <v>104.17</v>
      </c>
      <c r="C221" s="124">
        <v>2.15</v>
      </c>
      <c r="D221" s="123">
        <v>2.1074300000000001E-2</v>
      </c>
      <c r="E221" s="120">
        <v>101.8</v>
      </c>
      <c r="F221" s="120">
        <v>101.07</v>
      </c>
      <c r="G221" s="120">
        <v>104.405</v>
      </c>
      <c r="H221" s="121" t="s">
        <v>76</v>
      </c>
      <c r="I221" s="122">
        <v>29049006</v>
      </c>
      <c r="J221" s="120">
        <v>2978052623.5317998</v>
      </c>
      <c r="K221" s="120">
        <v>104.07040000000001</v>
      </c>
      <c r="L221" s="120">
        <v>2.37</v>
      </c>
      <c r="M221" s="120">
        <v>3.335</v>
      </c>
      <c r="N221" s="119">
        <v>-0.62267300000000003</v>
      </c>
      <c r="O221" s="126">
        <v>-0.85724670000000003</v>
      </c>
      <c r="P221"/>
      <c r="Q221"/>
      <c r="R221"/>
      <c r="S221"/>
      <c r="T221"/>
      <c r="U221"/>
    </row>
    <row r="222" spans="1:21" ht="15" x14ac:dyDescent="0.2">
      <c r="A222" s="125">
        <v>42041</v>
      </c>
      <c r="B222" s="120">
        <v>102.02</v>
      </c>
      <c r="C222" s="124">
        <v>11.06</v>
      </c>
      <c r="D222" s="123">
        <v>0.1215919</v>
      </c>
      <c r="E222" s="120">
        <v>91.3</v>
      </c>
      <c r="F222" s="120">
        <v>90.06</v>
      </c>
      <c r="G222" s="120">
        <v>102.99</v>
      </c>
      <c r="H222" s="121" t="s">
        <v>76</v>
      </c>
      <c r="I222" s="122">
        <v>76986291</v>
      </c>
      <c r="J222" s="120">
        <v>20861527851.065601</v>
      </c>
      <c r="K222" s="120">
        <v>102.2971</v>
      </c>
      <c r="L222" s="120">
        <v>10.72</v>
      </c>
      <c r="M222" s="120">
        <v>12.93</v>
      </c>
      <c r="N222" s="119">
        <v>1.2040639</v>
      </c>
      <c r="O222" s="126">
        <v>5.4056579999999999</v>
      </c>
      <c r="P222"/>
      <c r="Q222"/>
      <c r="R222"/>
      <c r="S222"/>
      <c r="T222"/>
      <c r="U222"/>
    </row>
    <row r="223" spans="1:21" ht="15" x14ac:dyDescent="0.2">
      <c r="A223" s="125">
        <v>42034</v>
      </c>
      <c r="B223" s="120">
        <v>90.96</v>
      </c>
      <c r="C223" s="124">
        <v>-3.76</v>
      </c>
      <c r="D223" s="123">
        <v>-3.9695899999999999E-2</v>
      </c>
      <c r="E223" s="120">
        <v>94.45</v>
      </c>
      <c r="F223" s="120">
        <v>90.83</v>
      </c>
      <c r="G223" s="120">
        <v>95</v>
      </c>
      <c r="H223" s="121" t="s">
        <v>76</v>
      </c>
      <c r="I223" s="122">
        <v>34929247</v>
      </c>
      <c r="J223" s="120">
        <v>3256734587.7645998</v>
      </c>
      <c r="K223" s="120">
        <v>91.814899999999994</v>
      </c>
      <c r="L223" s="120">
        <v>-3.49</v>
      </c>
      <c r="M223" s="120">
        <v>4.17</v>
      </c>
      <c r="N223" s="119">
        <v>0.28884480000000001</v>
      </c>
      <c r="O223" s="126">
        <v>0.27001229999999998</v>
      </c>
      <c r="P223"/>
      <c r="Q223"/>
      <c r="R223"/>
      <c r="S223"/>
      <c r="T223"/>
      <c r="U223"/>
    </row>
    <row r="224" spans="1:21" ht="15" x14ac:dyDescent="0.2">
      <c r="A224" s="125">
        <v>42027</v>
      </c>
      <c r="B224" s="120">
        <v>94.72</v>
      </c>
      <c r="C224" s="124">
        <v>-0.46</v>
      </c>
      <c r="D224" s="123">
        <v>-4.8329000000000002E-3</v>
      </c>
      <c r="E224" s="120">
        <v>95.22</v>
      </c>
      <c r="F224" s="120">
        <v>93.75</v>
      </c>
      <c r="G224" s="120">
        <v>95.53</v>
      </c>
      <c r="H224" s="121" t="s">
        <v>76</v>
      </c>
      <c r="I224" s="122">
        <v>27101204</v>
      </c>
      <c r="J224" s="120">
        <v>2564333205.2308998</v>
      </c>
      <c r="K224" s="120">
        <v>94.911000000000001</v>
      </c>
      <c r="L224" s="120">
        <v>-0.5</v>
      </c>
      <c r="M224" s="120">
        <v>1.78</v>
      </c>
      <c r="N224" s="119">
        <v>-0.20847099999999999</v>
      </c>
      <c r="O224" s="126">
        <v>-0.20990339999999999</v>
      </c>
      <c r="P224"/>
      <c r="Q224"/>
      <c r="R224"/>
      <c r="S224"/>
      <c r="T224"/>
      <c r="U224"/>
    </row>
    <row r="225" spans="1:21" ht="15" x14ac:dyDescent="0.2">
      <c r="A225" s="125">
        <v>42020</v>
      </c>
      <c r="B225" s="120">
        <v>95.18</v>
      </c>
      <c r="C225" s="124">
        <v>0.93</v>
      </c>
      <c r="D225" s="123">
        <v>9.8674000000000001E-3</v>
      </c>
      <c r="E225" s="120">
        <v>94.69</v>
      </c>
      <c r="F225" s="120">
        <v>93.29</v>
      </c>
      <c r="G225" s="120">
        <v>96.43</v>
      </c>
      <c r="H225" s="121" t="s">
        <v>76</v>
      </c>
      <c r="I225" s="122">
        <v>34239054</v>
      </c>
      <c r="J225" s="120">
        <v>3245594339.6638999</v>
      </c>
      <c r="K225" s="120">
        <v>94.746899999999997</v>
      </c>
      <c r="L225" s="120">
        <v>0.49</v>
      </c>
      <c r="M225" s="120">
        <v>3.14</v>
      </c>
      <c r="N225" s="119">
        <v>-8.4076100000000001E-2</v>
      </c>
      <c r="O225" s="126">
        <v>-6.8751300000000001E-2</v>
      </c>
      <c r="P225"/>
      <c r="Q225"/>
      <c r="R225"/>
      <c r="S225"/>
      <c r="T225"/>
      <c r="U225"/>
    </row>
    <row r="226" spans="1:21" ht="15" x14ac:dyDescent="0.2">
      <c r="A226" s="125">
        <v>42013</v>
      </c>
      <c r="B226" s="120">
        <v>94.25</v>
      </c>
      <c r="C226" s="124">
        <v>0.5</v>
      </c>
      <c r="D226" s="123">
        <v>5.3333E-3</v>
      </c>
      <c r="E226" s="120">
        <v>93.28</v>
      </c>
      <c r="F226" s="120">
        <v>91.156999999999996</v>
      </c>
      <c r="G226" s="120">
        <v>95.27</v>
      </c>
      <c r="H226" s="121" t="s">
        <v>76</v>
      </c>
      <c r="I226" s="122">
        <v>37381985</v>
      </c>
      <c r="J226" s="120">
        <v>3485206820.7749</v>
      </c>
      <c r="K226" s="120">
        <v>94.549099999999996</v>
      </c>
      <c r="L226" s="120">
        <v>0.97</v>
      </c>
      <c r="M226" s="120">
        <v>4.1130000000000004</v>
      </c>
      <c r="N226" s="119">
        <v>1.1075865</v>
      </c>
      <c r="O226" s="126">
        <v>1.0674650000000001</v>
      </c>
      <c r="P226"/>
      <c r="Q226"/>
      <c r="R226"/>
      <c r="S226"/>
      <c r="T226"/>
      <c r="U226"/>
    </row>
    <row r="227" spans="1:21" ht="15" x14ac:dyDescent="0.2">
      <c r="A227" s="125">
        <v>42006</v>
      </c>
      <c r="B227" s="120">
        <v>93.75</v>
      </c>
      <c r="C227" s="124">
        <v>-1.28</v>
      </c>
      <c r="D227" s="123">
        <v>-1.3469399999999999E-2</v>
      </c>
      <c r="E227" s="120">
        <v>94.74</v>
      </c>
      <c r="F227" s="120">
        <v>92.848600000000005</v>
      </c>
      <c r="G227" s="120">
        <v>95.93</v>
      </c>
      <c r="H227" s="121" t="s">
        <v>76</v>
      </c>
      <c r="I227" s="122">
        <v>17736869</v>
      </c>
      <c r="J227" s="120">
        <v>1685739194.8827</v>
      </c>
      <c r="K227" s="120">
        <v>93.760300000000001</v>
      </c>
      <c r="L227" s="120">
        <v>-0.99</v>
      </c>
      <c r="M227" s="120">
        <v>3.0813999999999999</v>
      </c>
      <c r="N227" s="119">
        <v>-2.3930400000000001E-2</v>
      </c>
      <c r="O227" s="126">
        <v>-1.8262299999999999E-2</v>
      </c>
      <c r="P227"/>
      <c r="Q227"/>
      <c r="R227"/>
      <c r="S227"/>
      <c r="T227"/>
      <c r="U227"/>
    </row>
    <row r="228" spans="1:21" ht="15" x14ac:dyDescent="0.2">
      <c r="A228" s="125">
        <v>41999</v>
      </c>
      <c r="B228" s="120">
        <v>95.03</v>
      </c>
      <c r="C228" s="124">
        <v>2.14</v>
      </c>
      <c r="D228" s="123">
        <v>2.3037999999999999E-2</v>
      </c>
      <c r="E228" s="120">
        <v>93.39</v>
      </c>
      <c r="F228" s="120">
        <v>93.22</v>
      </c>
      <c r="G228" s="120">
        <v>95.3142</v>
      </c>
      <c r="H228" s="121" t="s">
        <v>76</v>
      </c>
      <c r="I228" s="122">
        <v>18171726</v>
      </c>
      <c r="J228" s="120">
        <v>1717097297.0018001</v>
      </c>
      <c r="K228" s="120">
        <v>95.036000000000001</v>
      </c>
      <c r="L228" s="120">
        <v>1.64</v>
      </c>
      <c r="M228" s="120">
        <v>2.0941999999999998</v>
      </c>
      <c r="N228" s="119">
        <v>-0.57154799999999994</v>
      </c>
      <c r="O228" s="126">
        <v>-0.55923560000000005</v>
      </c>
      <c r="P228"/>
      <c r="Q228"/>
      <c r="R228"/>
      <c r="S228"/>
      <c r="T228"/>
      <c r="U228"/>
    </row>
    <row r="229" spans="1:21" ht="15" x14ac:dyDescent="0.2">
      <c r="A229" s="125">
        <v>41992</v>
      </c>
      <c r="B229" s="120">
        <v>92.89</v>
      </c>
      <c r="C229" s="124">
        <v>1.4</v>
      </c>
      <c r="D229" s="123">
        <v>1.53022E-2</v>
      </c>
      <c r="E229" s="120">
        <v>92.03</v>
      </c>
      <c r="F229" s="120">
        <v>90.13</v>
      </c>
      <c r="G229" s="120">
        <v>93.2</v>
      </c>
      <c r="H229" s="121" t="s">
        <v>76</v>
      </c>
      <c r="I229" s="122">
        <v>42412512</v>
      </c>
      <c r="J229" s="120">
        <v>3895726134.9169002</v>
      </c>
      <c r="K229" s="120">
        <v>92.671000000000006</v>
      </c>
      <c r="L229" s="120">
        <v>0.86</v>
      </c>
      <c r="M229" s="120">
        <v>3.07</v>
      </c>
      <c r="N229" s="119">
        <v>-6.0108999999999996E-3</v>
      </c>
      <c r="O229" s="126">
        <v>-1.2211899999999999E-2</v>
      </c>
      <c r="P229"/>
      <c r="Q229"/>
      <c r="R229"/>
      <c r="S229"/>
      <c r="T229"/>
      <c r="U229"/>
    </row>
    <row r="230" spans="1:21" ht="15" x14ac:dyDescent="0.2">
      <c r="A230" s="125">
        <v>41985</v>
      </c>
      <c r="B230" s="120">
        <v>91.49</v>
      </c>
      <c r="C230" s="124">
        <v>-2.27</v>
      </c>
      <c r="D230" s="123">
        <v>-2.4210800000000001E-2</v>
      </c>
      <c r="E230" s="120">
        <v>94.21</v>
      </c>
      <c r="F230" s="120">
        <v>90.66</v>
      </c>
      <c r="G230" s="120">
        <v>94.5</v>
      </c>
      <c r="H230" s="121" t="s">
        <v>76</v>
      </c>
      <c r="I230" s="122">
        <v>42668990</v>
      </c>
      <c r="J230" s="120">
        <v>3943888320.3678999</v>
      </c>
      <c r="K230" s="120">
        <v>91.853999999999999</v>
      </c>
      <c r="L230" s="120">
        <v>-2.72</v>
      </c>
      <c r="M230" s="120">
        <v>3.84</v>
      </c>
      <c r="N230" s="119">
        <v>0.41535610000000001</v>
      </c>
      <c r="O230" s="126">
        <v>0.40451939999999997</v>
      </c>
      <c r="P230"/>
      <c r="Q230"/>
      <c r="R230"/>
      <c r="S230"/>
      <c r="T230"/>
      <c r="U230"/>
    </row>
    <row r="231" spans="1:21" ht="15" x14ac:dyDescent="0.2">
      <c r="A231" s="125">
        <v>41978</v>
      </c>
      <c r="B231" s="120">
        <v>93.76</v>
      </c>
      <c r="C231" s="124">
        <v>1.25</v>
      </c>
      <c r="D231" s="123">
        <v>1.3512100000000001E-2</v>
      </c>
      <c r="E231" s="120">
        <v>92.63</v>
      </c>
      <c r="F231" s="120">
        <v>92.1</v>
      </c>
      <c r="G231" s="120">
        <v>93.98</v>
      </c>
      <c r="H231" s="121" t="s">
        <v>76</v>
      </c>
      <c r="I231" s="122">
        <v>30147176</v>
      </c>
      <c r="J231" s="120">
        <v>2807998472.3070998</v>
      </c>
      <c r="K231" s="120">
        <v>93.742099999999994</v>
      </c>
      <c r="L231" s="120">
        <v>1.1299999999999999</v>
      </c>
      <c r="M231" s="120">
        <v>1.88</v>
      </c>
      <c r="N231" s="119">
        <v>0.34775289999999998</v>
      </c>
      <c r="O231" s="126">
        <v>0.37265520000000002</v>
      </c>
      <c r="P231"/>
      <c r="Q231"/>
      <c r="R231"/>
      <c r="S231"/>
      <c r="T231"/>
      <c r="U231"/>
    </row>
    <row r="232" spans="1:21" ht="15" x14ac:dyDescent="0.2">
      <c r="A232" s="125">
        <v>41971</v>
      </c>
      <c r="B232" s="120">
        <v>92.51</v>
      </c>
      <c r="C232" s="124">
        <v>3.55</v>
      </c>
      <c r="D232" s="123">
        <v>3.9905599999999999E-2</v>
      </c>
      <c r="E232" s="120">
        <v>89.32</v>
      </c>
      <c r="F232" s="120">
        <v>89.32</v>
      </c>
      <c r="G232" s="120">
        <v>92.96</v>
      </c>
      <c r="H232" s="121" t="s">
        <v>76</v>
      </c>
      <c r="I232" s="122">
        <v>22368474</v>
      </c>
      <c r="J232" s="120">
        <v>2045669268.9702001</v>
      </c>
      <c r="K232" s="120">
        <v>92.587999999999994</v>
      </c>
      <c r="L232" s="120">
        <v>3.19</v>
      </c>
      <c r="M232" s="120">
        <v>3.64</v>
      </c>
      <c r="N232" s="119">
        <v>-0.30774040000000003</v>
      </c>
      <c r="O232" s="126">
        <v>-0.29298350000000001</v>
      </c>
      <c r="P232"/>
      <c r="Q232"/>
      <c r="R232"/>
      <c r="S232"/>
      <c r="T232"/>
      <c r="U232"/>
    </row>
    <row r="233" spans="1:21" ht="15" x14ac:dyDescent="0.2">
      <c r="A233" s="125">
        <v>41964</v>
      </c>
      <c r="B233" s="120">
        <v>88.96</v>
      </c>
      <c r="C233" s="124">
        <v>-1.84</v>
      </c>
      <c r="D233" s="123">
        <v>-2.0264299999999999E-2</v>
      </c>
      <c r="E233" s="120">
        <v>90.5</v>
      </c>
      <c r="F233" s="120">
        <v>88.75</v>
      </c>
      <c r="G233" s="120">
        <v>90.78</v>
      </c>
      <c r="H233" s="121" t="s">
        <v>76</v>
      </c>
      <c r="I233" s="122">
        <v>32312263</v>
      </c>
      <c r="J233" s="120">
        <v>2893382442.1855001</v>
      </c>
      <c r="K233" s="120">
        <v>89.079400000000007</v>
      </c>
      <c r="L233" s="120">
        <v>-1.54</v>
      </c>
      <c r="M233" s="120">
        <v>2.0299999999999998</v>
      </c>
      <c r="N233" s="119">
        <v>0.1260636</v>
      </c>
      <c r="O233" s="126">
        <v>0.1206068</v>
      </c>
      <c r="P233"/>
      <c r="Q233"/>
      <c r="R233"/>
      <c r="S233"/>
      <c r="T233"/>
      <c r="U233"/>
    </row>
    <row r="234" spans="1:21" ht="15" x14ac:dyDescent="0.2">
      <c r="A234" s="125">
        <v>41957</v>
      </c>
      <c r="B234" s="120">
        <v>90.8</v>
      </c>
      <c r="C234" s="124">
        <v>0.8</v>
      </c>
      <c r="D234" s="123">
        <v>8.8888999999999999E-3</v>
      </c>
      <c r="E234" s="120">
        <v>90.24</v>
      </c>
      <c r="F234" s="120">
        <v>88.95</v>
      </c>
      <c r="G234" s="120">
        <v>90.85</v>
      </c>
      <c r="H234" s="121" t="s">
        <v>76</v>
      </c>
      <c r="I234" s="122">
        <v>28694884</v>
      </c>
      <c r="J234" s="120">
        <v>2581978249.6374998</v>
      </c>
      <c r="K234" s="120">
        <v>90.712400000000002</v>
      </c>
      <c r="L234" s="120">
        <v>0.56000000000000005</v>
      </c>
      <c r="M234" s="120">
        <v>1.9</v>
      </c>
      <c r="N234" s="119">
        <v>-0.38307170000000001</v>
      </c>
      <c r="O234" s="126">
        <v>-0.38640950000000002</v>
      </c>
      <c r="P234"/>
      <c r="Q234"/>
      <c r="R234"/>
      <c r="S234"/>
      <c r="T234"/>
      <c r="U234"/>
    </row>
    <row r="235" spans="1:21" ht="15" x14ac:dyDescent="0.2">
      <c r="A235" s="125">
        <v>41950</v>
      </c>
      <c r="B235" s="120">
        <v>90</v>
      </c>
      <c r="C235" s="124">
        <v>-1.38</v>
      </c>
      <c r="D235" s="123">
        <v>-1.51018E-2</v>
      </c>
      <c r="E235" s="120">
        <v>91.24</v>
      </c>
      <c r="F235" s="120">
        <v>88.65</v>
      </c>
      <c r="G235" s="120">
        <v>92</v>
      </c>
      <c r="H235" s="121" t="s">
        <v>76</v>
      </c>
      <c r="I235" s="122">
        <v>46512507</v>
      </c>
      <c r="J235" s="120">
        <v>4207982873.4885001</v>
      </c>
      <c r="K235" s="120">
        <v>89.430099999999996</v>
      </c>
      <c r="L235" s="120">
        <v>-1.24</v>
      </c>
      <c r="M235" s="120">
        <v>3.35</v>
      </c>
      <c r="N235" s="119">
        <v>0.68777449999999996</v>
      </c>
      <c r="O235" s="126">
        <v>0.6987042</v>
      </c>
      <c r="P235"/>
      <c r="Q235"/>
      <c r="R235"/>
      <c r="S235"/>
      <c r="T235"/>
      <c r="U235"/>
    </row>
    <row r="236" spans="1:21" ht="15" x14ac:dyDescent="0.2">
      <c r="A236" s="125">
        <v>41943</v>
      </c>
      <c r="B236" s="120">
        <v>91.38</v>
      </c>
      <c r="C236" s="124">
        <v>2.77</v>
      </c>
      <c r="D236" s="123">
        <v>3.1260599999999999E-2</v>
      </c>
      <c r="E236" s="120">
        <v>88.47</v>
      </c>
      <c r="F236" s="120">
        <v>88.24</v>
      </c>
      <c r="G236" s="120">
        <v>91.98</v>
      </c>
      <c r="H236" s="121" t="s">
        <v>76</v>
      </c>
      <c r="I236" s="122">
        <v>27558485</v>
      </c>
      <c r="J236" s="120">
        <v>2477172163.6016998</v>
      </c>
      <c r="K236" s="120">
        <v>91.305099999999996</v>
      </c>
      <c r="L236" s="120">
        <v>2.91</v>
      </c>
      <c r="M236" s="120">
        <v>3.74</v>
      </c>
      <c r="N236" s="119">
        <v>-0.29289769999999998</v>
      </c>
      <c r="O236" s="126">
        <v>-0.27102559999999998</v>
      </c>
      <c r="P236"/>
      <c r="Q236"/>
      <c r="R236"/>
      <c r="S236"/>
      <c r="T236"/>
      <c r="U236"/>
    </row>
    <row r="237" spans="1:21" ht="15" x14ac:dyDescent="0.2">
      <c r="A237" s="125">
        <v>41936</v>
      </c>
      <c r="B237" s="120">
        <v>88.61</v>
      </c>
      <c r="C237" s="124">
        <v>4.78</v>
      </c>
      <c r="D237" s="123">
        <v>5.70202E-2</v>
      </c>
      <c r="E237" s="120">
        <v>84.23</v>
      </c>
      <c r="F237" s="120">
        <v>84.144999999999996</v>
      </c>
      <c r="G237" s="120">
        <v>88.655000000000001</v>
      </c>
      <c r="H237" s="121" t="s">
        <v>76</v>
      </c>
      <c r="I237" s="122">
        <v>38973828</v>
      </c>
      <c r="J237" s="120">
        <v>3398160905.6201</v>
      </c>
      <c r="K237" s="120">
        <v>88.179900000000004</v>
      </c>
      <c r="L237" s="120">
        <v>4.38</v>
      </c>
      <c r="M237" s="120">
        <v>4.51</v>
      </c>
      <c r="N237" s="119">
        <v>-0.40127400000000002</v>
      </c>
      <c r="O237" s="126">
        <v>-0.37018010000000001</v>
      </c>
      <c r="P237"/>
      <c r="Q237"/>
      <c r="R237"/>
      <c r="S237"/>
      <c r="T237"/>
      <c r="U237"/>
    </row>
    <row r="238" spans="1:21" ht="15" x14ac:dyDescent="0.2">
      <c r="A238" s="125">
        <v>41929</v>
      </c>
      <c r="B238" s="120">
        <v>83.83</v>
      </c>
      <c r="C238" s="124">
        <v>-2.44</v>
      </c>
      <c r="D238" s="123">
        <v>-2.8283300000000001E-2</v>
      </c>
      <c r="E238" s="120">
        <v>85.92</v>
      </c>
      <c r="F238" s="120">
        <v>78.540000000000006</v>
      </c>
      <c r="G238" s="120">
        <v>86.39</v>
      </c>
      <c r="H238" s="121" t="s">
        <v>76</v>
      </c>
      <c r="I238" s="122">
        <v>65094602</v>
      </c>
      <c r="J238" s="120">
        <v>5395448734.2630997</v>
      </c>
      <c r="K238" s="120">
        <v>83.850999999999999</v>
      </c>
      <c r="L238" s="120">
        <v>-2.09</v>
      </c>
      <c r="M238" s="120">
        <v>7.85</v>
      </c>
      <c r="N238" s="119">
        <v>0.68255299999999997</v>
      </c>
      <c r="O238" s="126">
        <v>0.60196559999999999</v>
      </c>
      <c r="P238"/>
      <c r="Q238"/>
      <c r="R238"/>
      <c r="S238"/>
      <c r="T238"/>
      <c r="U238"/>
    </row>
    <row r="239" spans="1:21" ht="15" x14ac:dyDescent="0.2">
      <c r="A239" s="125">
        <v>41922</v>
      </c>
      <c r="B239" s="120">
        <v>86.27</v>
      </c>
      <c r="C239" s="124">
        <v>-2.1800000000000002</v>
      </c>
      <c r="D239" s="123">
        <v>-2.4646700000000001E-2</v>
      </c>
      <c r="E239" s="120">
        <v>88.79</v>
      </c>
      <c r="F239" s="120">
        <v>85.4</v>
      </c>
      <c r="G239" s="120">
        <v>89.18</v>
      </c>
      <c r="H239" s="121" t="s">
        <v>76</v>
      </c>
      <c r="I239" s="122">
        <v>38687994</v>
      </c>
      <c r="J239" s="120">
        <v>3368017825.6522002</v>
      </c>
      <c r="K239" s="120">
        <v>86.332300000000004</v>
      </c>
      <c r="L239" s="120">
        <v>-2.52</v>
      </c>
      <c r="M239" s="120">
        <v>3.78</v>
      </c>
      <c r="N239" s="119">
        <v>7.0496600000000006E-2</v>
      </c>
      <c r="O239" s="126">
        <v>6.2422499999999999E-2</v>
      </c>
      <c r="P239"/>
      <c r="Q239"/>
      <c r="R239"/>
      <c r="S239"/>
      <c r="T239"/>
      <c r="U239"/>
    </row>
    <row r="240" spans="1:21" ht="15" x14ac:dyDescent="0.2">
      <c r="A240" s="125">
        <v>41915</v>
      </c>
      <c r="B240" s="120">
        <v>88.45</v>
      </c>
      <c r="C240" s="124">
        <v>-0.28999999999999998</v>
      </c>
      <c r="D240" s="123">
        <v>-3.2680000000000001E-3</v>
      </c>
      <c r="E240" s="120">
        <v>88.12</v>
      </c>
      <c r="F240" s="120">
        <v>84.65</v>
      </c>
      <c r="G240" s="120">
        <v>89.54</v>
      </c>
      <c r="H240" s="121" t="s">
        <v>76</v>
      </c>
      <c r="I240" s="122">
        <v>36140229</v>
      </c>
      <c r="J240" s="120">
        <v>3170130441.2783999</v>
      </c>
      <c r="K240" s="120">
        <v>88.479299999999995</v>
      </c>
      <c r="L240" s="120">
        <v>0.33</v>
      </c>
      <c r="M240" s="120">
        <v>4.8899999999999997</v>
      </c>
      <c r="N240" s="119">
        <v>0.21878110000000001</v>
      </c>
      <c r="O240" s="126">
        <v>0.20405809999999999</v>
      </c>
      <c r="P240"/>
      <c r="Q240"/>
      <c r="R240"/>
      <c r="S240"/>
      <c r="T240"/>
      <c r="U240"/>
    </row>
    <row r="241" spans="1:21" ht="15" x14ac:dyDescent="0.2">
      <c r="A241" s="125">
        <v>41908</v>
      </c>
      <c r="B241" s="120">
        <v>88.74</v>
      </c>
      <c r="C241" s="124">
        <v>-1.75</v>
      </c>
      <c r="D241" s="123">
        <v>-1.9339200000000001E-2</v>
      </c>
      <c r="E241" s="120">
        <v>90.49</v>
      </c>
      <c r="F241" s="120">
        <v>87.91</v>
      </c>
      <c r="G241" s="120">
        <v>90.61</v>
      </c>
      <c r="H241" s="121" t="s">
        <v>76</v>
      </c>
      <c r="I241" s="122">
        <v>29652765</v>
      </c>
      <c r="J241" s="120">
        <v>2632871625.3913002</v>
      </c>
      <c r="K241" s="120">
        <v>88.368600000000001</v>
      </c>
      <c r="L241" s="120">
        <v>-1.75</v>
      </c>
      <c r="M241" s="120">
        <v>2.7</v>
      </c>
      <c r="N241" s="119">
        <v>-4.4339299999999998E-2</v>
      </c>
      <c r="O241" s="126">
        <v>-6.1472600000000002E-2</v>
      </c>
      <c r="P241"/>
      <c r="Q241"/>
      <c r="R241"/>
      <c r="S241"/>
      <c r="T241"/>
      <c r="U241"/>
    </row>
    <row r="242" spans="1:21" ht="15" x14ac:dyDescent="0.2">
      <c r="A242" s="125">
        <v>41901</v>
      </c>
      <c r="B242" s="120">
        <v>90.49</v>
      </c>
      <c r="C242" s="124">
        <v>0.82</v>
      </c>
      <c r="D242" s="123">
        <v>9.1445999999999993E-3</v>
      </c>
      <c r="E242" s="120">
        <v>89.74</v>
      </c>
      <c r="F242" s="120">
        <v>89.46</v>
      </c>
      <c r="G242" s="120">
        <v>91.15</v>
      </c>
      <c r="H242" s="121" t="s">
        <v>76</v>
      </c>
      <c r="I242" s="122">
        <v>31028549</v>
      </c>
      <c r="J242" s="120">
        <v>2805322125.7624002</v>
      </c>
      <c r="K242" s="120">
        <v>90.694999999999993</v>
      </c>
      <c r="L242" s="120">
        <v>0.75</v>
      </c>
      <c r="M242" s="120">
        <v>1.69</v>
      </c>
      <c r="N242" s="119">
        <v>0.39779330000000002</v>
      </c>
      <c r="O242" s="126">
        <v>0.40727210000000003</v>
      </c>
      <c r="P242"/>
      <c r="Q242"/>
      <c r="R242"/>
      <c r="S242"/>
      <c r="T242"/>
      <c r="U242"/>
    </row>
    <row r="243" spans="1:21" ht="15" x14ac:dyDescent="0.2">
      <c r="A243" s="125">
        <v>41894</v>
      </c>
      <c r="B243" s="120">
        <v>89.67</v>
      </c>
      <c r="C243" s="124">
        <v>-1.27</v>
      </c>
      <c r="D243" s="123">
        <v>-1.39653E-2</v>
      </c>
      <c r="E243" s="120">
        <v>90.76</v>
      </c>
      <c r="F243" s="120">
        <v>88.75</v>
      </c>
      <c r="G243" s="120">
        <v>90.84</v>
      </c>
      <c r="H243" s="121" t="s">
        <v>76</v>
      </c>
      <c r="I243" s="122">
        <v>22198239</v>
      </c>
      <c r="J243" s="120">
        <v>1993446800.4089999</v>
      </c>
      <c r="K243" s="120">
        <v>89.692400000000006</v>
      </c>
      <c r="L243" s="120">
        <v>-1.0900000000000001</v>
      </c>
      <c r="M243" s="120">
        <v>2.09</v>
      </c>
      <c r="N243" s="119">
        <v>0.1476557</v>
      </c>
      <c r="O243" s="126">
        <v>0.13663259999999999</v>
      </c>
      <c r="P243"/>
      <c r="Q243"/>
      <c r="R243"/>
      <c r="S243"/>
      <c r="T243"/>
      <c r="U243"/>
    </row>
    <row r="244" spans="1:21" ht="15" x14ac:dyDescent="0.2">
      <c r="A244" s="125">
        <v>41887</v>
      </c>
      <c r="B244" s="120">
        <v>90.94</v>
      </c>
      <c r="C244" s="124">
        <v>1.06</v>
      </c>
      <c r="D244" s="123">
        <v>1.17935E-2</v>
      </c>
      <c r="E244" s="120">
        <v>90.18</v>
      </c>
      <c r="F244" s="120">
        <v>90.01</v>
      </c>
      <c r="G244" s="120">
        <v>91.2</v>
      </c>
      <c r="H244" s="121" t="s">
        <v>76</v>
      </c>
      <c r="I244" s="122">
        <v>19342246</v>
      </c>
      <c r="J244" s="120">
        <v>1753818085.9834001</v>
      </c>
      <c r="K244" s="120">
        <v>90.665999999999997</v>
      </c>
      <c r="L244" s="120">
        <v>0.76</v>
      </c>
      <c r="M244" s="120">
        <v>1.19</v>
      </c>
      <c r="N244" s="119">
        <v>6.0978999999999998E-2</v>
      </c>
      <c r="O244" s="118" t="s">
        <v>76</v>
      </c>
      <c r="P244"/>
      <c r="Q244"/>
      <c r="R244"/>
      <c r="S244"/>
      <c r="T244"/>
      <c r="U244"/>
    </row>
    <row r="245" spans="1:21" ht="15" x14ac:dyDescent="0.2">
      <c r="A245" s="125">
        <v>41880</v>
      </c>
      <c r="B245" s="120">
        <v>89.88</v>
      </c>
      <c r="C245" s="124">
        <v>-0.61</v>
      </c>
      <c r="D245" s="123">
        <v>-6.7410999999999999E-3</v>
      </c>
      <c r="E245" s="120">
        <v>90.95</v>
      </c>
      <c r="F245" s="120">
        <v>89.33</v>
      </c>
      <c r="G245" s="120">
        <v>91.14</v>
      </c>
      <c r="H245" s="121" t="s">
        <v>76</v>
      </c>
      <c r="I245" s="122">
        <v>18230564</v>
      </c>
      <c r="J245" s="121" t="s">
        <v>76</v>
      </c>
      <c r="K245" s="120">
        <v>89.768500000000003</v>
      </c>
      <c r="L245" s="120">
        <v>-1.07</v>
      </c>
      <c r="M245" s="120">
        <v>1.81</v>
      </c>
      <c r="N245" s="119">
        <v>-0.18996389999999999</v>
      </c>
      <c r="O245" s="118" t="s">
        <v>76</v>
      </c>
      <c r="P245"/>
      <c r="Q245"/>
      <c r="R245"/>
      <c r="S245"/>
      <c r="T245"/>
      <c r="U245"/>
    </row>
    <row r="246" spans="1:21" ht="15" x14ac:dyDescent="0.2">
      <c r="A246" s="125">
        <v>41873</v>
      </c>
      <c r="B246" s="120">
        <v>90.49</v>
      </c>
      <c r="C246" s="124">
        <v>1.21</v>
      </c>
      <c r="D246" s="123">
        <v>1.35529E-2</v>
      </c>
      <c r="E246" s="120">
        <v>89.66</v>
      </c>
      <c r="F246" s="120">
        <v>89.58</v>
      </c>
      <c r="G246" s="120">
        <v>90.9</v>
      </c>
      <c r="H246" s="121" t="s">
        <v>76</v>
      </c>
      <c r="I246" s="122">
        <v>22505866</v>
      </c>
      <c r="J246" s="121" t="s">
        <v>76</v>
      </c>
      <c r="K246" s="120">
        <v>90.639499999999998</v>
      </c>
      <c r="L246" s="120">
        <v>0.83</v>
      </c>
      <c r="M246" s="120">
        <v>1.32</v>
      </c>
      <c r="N246" s="119">
        <v>-0.26272970000000001</v>
      </c>
      <c r="O246" s="118" t="s">
        <v>76</v>
      </c>
      <c r="P246"/>
      <c r="Q246"/>
      <c r="R246"/>
      <c r="S246"/>
      <c r="T246"/>
      <c r="U246"/>
    </row>
    <row r="247" spans="1:21" ht="15" x14ac:dyDescent="0.2">
      <c r="A247" s="125">
        <v>41866</v>
      </c>
      <c r="B247" s="120">
        <v>89.28</v>
      </c>
      <c r="C247" s="124">
        <v>2.4300000000000002</v>
      </c>
      <c r="D247" s="123">
        <v>2.7979299999999999E-2</v>
      </c>
      <c r="E247" s="120">
        <v>87.07</v>
      </c>
      <c r="F247" s="120">
        <v>86.78</v>
      </c>
      <c r="G247" s="120">
        <v>89.47</v>
      </c>
      <c r="H247" s="121" t="s">
        <v>76</v>
      </c>
      <c r="I247" s="122">
        <v>30525938</v>
      </c>
      <c r="J247" s="121" t="s">
        <v>76</v>
      </c>
      <c r="K247" s="120">
        <v>89.192300000000003</v>
      </c>
      <c r="L247" s="120">
        <v>2.21</v>
      </c>
      <c r="M247" s="120">
        <v>2.69</v>
      </c>
      <c r="N247" s="119">
        <v>-0.2682734</v>
      </c>
      <c r="O247" s="118" t="s">
        <v>76</v>
      </c>
      <c r="P247"/>
      <c r="Q247"/>
      <c r="R247"/>
      <c r="S247"/>
      <c r="T247"/>
      <c r="U247"/>
    </row>
    <row r="248" spans="1:21" ht="15" x14ac:dyDescent="0.2">
      <c r="A248" s="125">
        <v>41859</v>
      </c>
      <c r="B248" s="120">
        <v>86.85</v>
      </c>
      <c r="C248" s="124">
        <v>1.47</v>
      </c>
      <c r="D248" s="123">
        <v>1.7217099999999999E-2</v>
      </c>
      <c r="E248" s="120">
        <v>86.17</v>
      </c>
      <c r="F248" s="120">
        <v>85.23</v>
      </c>
      <c r="G248" s="120">
        <v>87.62</v>
      </c>
      <c r="H248" s="121" t="s">
        <v>76</v>
      </c>
      <c r="I248" s="122">
        <v>41717682</v>
      </c>
      <c r="J248" s="121" t="s">
        <v>76</v>
      </c>
      <c r="K248" s="120">
        <v>86.444299999999998</v>
      </c>
      <c r="L248" s="120">
        <v>0.68</v>
      </c>
      <c r="M248" s="120">
        <v>2.39</v>
      </c>
      <c r="N248" s="119">
        <v>0.3710079</v>
      </c>
      <c r="O248" s="118" t="s">
        <v>76</v>
      </c>
      <c r="P248"/>
      <c r="Q248"/>
      <c r="R248"/>
      <c r="S248"/>
      <c r="T248"/>
      <c r="U248"/>
    </row>
    <row r="249" spans="1:21" ht="15" x14ac:dyDescent="0.2">
      <c r="A249" s="125">
        <v>41852</v>
      </c>
      <c r="B249" s="120">
        <v>85.38</v>
      </c>
      <c r="C249" s="124">
        <v>-0.85</v>
      </c>
      <c r="D249" s="123">
        <v>-9.8574000000000005E-3</v>
      </c>
      <c r="E249" s="120">
        <v>86.43</v>
      </c>
      <c r="F249" s="120">
        <v>85.21</v>
      </c>
      <c r="G249" s="120">
        <v>87.3</v>
      </c>
      <c r="H249" s="121" t="s">
        <v>76</v>
      </c>
      <c r="I249" s="122">
        <v>30428476</v>
      </c>
      <c r="J249" s="121" t="s">
        <v>76</v>
      </c>
      <c r="K249" s="120">
        <v>85.513999999999996</v>
      </c>
      <c r="L249" s="120">
        <v>-1.05</v>
      </c>
      <c r="M249" s="120">
        <v>2.09</v>
      </c>
      <c r="N249" s="119">
        <v>0.36599559999999998</v>
      </c>
      <c r="O249" s="118" t="s">
        <v>76</v>
      </c>
      <c r="P249"/>
      <c r="Q249"/>
      <c r="R249"/>
      <c r="S249"/>
      <c r="T249"/>
      <c r="U249"/>
    </row>
    <row r="250" spans="1:21" ht="15" x14ac:dyDescent="0.2">
      <c r="A250" s="125">
        <v>41845</v>
      </c>
      <c r="B250" s="120">
        <v>86.23</v>
      </c>
      <c r="C250" s="124">
        <v>0.42</v>
      </c>
      <c r="D250" s="123">
        <v>4.8945000000000004E-3</v>
      </c>
      <c r="E250" s="120">
        <v>85.81</v>
      </c>
      <c r="F250" s="120">
        <v>85.5</v>
      </c>
      <c r="G250" s="120">
        <v>86.962000000000003</v>
      </c>
      <c r="H250" s="121" t="s">
        <v>76</v>
      </c>
      <c r="I250" s="122">
        <v>22275676</v>
      </c>
      <c r="J250" s="121" t="s">
        <v>76</v>
      </c>
      <c r="K250" s="120">
        <v>86.259500000000003</v>
      </c>
      <c r="L250" s="120">
        <v>0.42</v>
      </c>
      <c r="M250" s="120">
        <v>1.462</v>
      </c>
      <c r="N250" s="119">
        <v>-0.33123740000000002</v>
      </c>
      <c r="O250" s="118" t="s">
        <v>76</v>
      </c>
      <c r="P250"/>
      <c r="Q250"/>
      <c r="R250"/>
      <c r="S250"/>
      <c r="T250"/>
      <c r="U250"/>
    </row>
    <row r="251" spans="1:21" ht="15" x14ac:dyDescent="0.2">
      <c r="A251" s="125">
        <v>41838</v>
      </c>
      <c r="B251" s="120">
        <v>85.81</v>
      </c>
      <c r="C251" s="124">
        <v>-1.08</v>
      </c>
      <c r="D251" s="123">
        <v>-1.24295E-2</v>
      </c>
      <c r="E251" s="120">
        <v>87.46</v>
      </c>
      <c r="F251" s="120">
        <v>84.87</v>
      </c>
      <c r="G251" s="120">
        <v>87.63</v>
      </c>
      <c r="H251" s="121" t="s">
        <v>76</v>
      </c>
      <c r="I251" s="122">
        <v>33308796</v>
      </c>
      <c r="J251" s="121" t="s">
        <v>76</v>
      </c>
      <c r="K251" s="120">
        <v>85.655900000000003</v>
      </c>
      <c r="L251" s="120">
        <v>-1.65</v>
      </c>
      <c r="M251" s="120">
        <v>2.76</v>
      </c>
      <c r="N251" s="119">
        <v>0.1805185</v>
      </c>
      <c r="O251" s="118" t="s">
        <v>76</v>
      </c>
      <c r="P251"/>
      <c r="Q251"/>
      <c r="R251"/>
      <c r="S251"/>
      <c r="T251"/>
      <c r="U251"/>
    </row>
    <row r="252" spans="1:21" ht="15" x14ac:dyDescent="0.2">
      <c r="A252" s="125">
        <v>41831</v>
      </c>
      <c r="B252" s="120">
        <v>86.89</v>
      </c>
      <c r="C252" s="124">
        <v>0.05</v>
      </c>
      <c r="D252" s="123">
        <v>5.7580000000000001E-4</v>
      </c>
      <c r="E252" s="120">
        <v>86.61</v>
      </c>
      <c r="F252" s="120">
        <v>85.68</v>
      </c>
      <c r="G252" s="120">
        <v>87.61</v>
      </c>
      <c r="H252" s="121" t="s">
        <v>76</v>
      </c>
      <c r="I252" s="122">
        <v>28215394</v>
      </c>
      <c r="J252" s="121" t="s">
        <v>76</v>
      </c>
      <c r="K252" s="120">
        <v>86.676100000000005</v>
      </c>
      <c r="L252" s="120">
        <v>0.28000000000000003</v>
      </c>
      <c r="M252" s="120">
        <v>1.93</v>
      </c>
      <c r="N252" s="119">
        <v>0.39291530000000002</v>
      </c>
      <c r="O252" s="118" t="s">
        <v>76</v>
      </c>
      <c r="P252"/>
      <c r="Q252"/>
      <c r="R252"/>
      <c r="S252"/>
      <c r="T252"/>
      <c r="U252"/>
    </row>
    <row r="253" spans="1:21" ht="15" x14ac:dyDescent="0.2">
      <c r="A253" s="125">
        <v>41824</v>
      </c>
      <c r="B253" s="120">
        <v>86.84</v>
      </c>
      <c r="C253" s="124">
        <v>1.54</v>
      </c>
      <c r="D253" s="123">
        <v>1.8053900000000001E-2</v>
      </c>
      <c r="E253" s="120">
        <v>85.44</v>
      </c>
      <c r="F253" s="120">
        <v>85.07</v>
      </c>
      <c r="G253" s="120">
        <v>86.98</v>
      </c>
      <c r="H253" s="121" t="s">
        <v>76</v>
      </c>
      <c r="I253" s="122">
        <v>20256360</v>
      </c>
      <c r="J253" s="121" t="s">
        <v>76</v>
      </c>
      <c r="K253" s="120">
        <v>86.831699999999998</v>
      </c>
      <c r="L253" s="120">
        <v>1.4</v>
      </c>
      <c r="M253" s="120">
        <v>1.91</v>
      </c>
      <c r="N253" s="119">
        <v>-0.509073</v>
      </c>
      <c r="O253" s="118" t="s">
        <v>76</v>
      </c>
      <c r="P253"/>
      <c r="Q253"/>
      <c r="R253"/>
      <c r="S253"/>
      <c r="T253"/>
      <c r="U253"/>
    </row>
    <row r="254" spans="1:21" ht="15" x14ac:dyDescent="0.2">
      <c r="A254" s="125">
        <v>41817</v>
      </c>
      <c r="B254" s="120">
        <v>85.3</v>
      </c>
      <c r="C254" s="124">
        <v>2.48</v>
      </c>
      <c r="D254" s="123">
        <v>2.9944499999999999E-2</v>
      </c>
      <c r="E254" s="120">
        <v>82.85</v>
      </c>
      <c r="F254" s="120">
        <v>82.32</v>
      </c>
      <c r="G254" s="120">
        <v>85.39</v>
      </c>
      <c r="H254" s="121" t="s">
        <v>76</v>
      </c>
      <c r="I254" s="122">
        <v>41261448</v>
      </c>
      <c r="J254" s="121" t="s">
        <v>76</v>
      </c>
      <c r="K254" s="120">
        <v>84.953800000000001</v>
      </c>
      <c r="L254" s="120">
        <v>2.4500000000000002</v>
      </c>
      <c r="M254" s="120">
        <v>3.07</v>
      </c>
      <c r="N254" s="119">
        <v>0.3914028</v>
      </c>
      <c r="O254" s="118" t="s">
        <v>76</v>
      </c>
      <c r="P254"/>
      <c r="Q254"/>
      <c r="R254"/>
      <c r="S254"/>
      <c r="T254"/>
      <c r="U254"/>
    </row>
    <row r="255" spans="1:21" ht="15" x14ac:dyDescent="0.2">
      <c r="A255" s="125">
        <v>41810</v>
      </c>
      <c r="B255" s="120">
        <v>82.82</v>
      </c>
      <c r="C255" s="124">
        <v>0.02</v>
      </c>
      <c r="D255" s="123">
        <v>2.4149999999999999E-4</v>
      </c>
      <c r="E255" s="120">
        <v>82.64</v>
      </c>
      <c r="F255" s="120">
        <v>82.56</v>
      </c>
      <c r="G255" s="120">
        <v>84.08</v>
      </c>
      <c r="H255" s="121" t="s">
        <v>76</v>
      </c>
      <c r="I255" s="122">
        <v>29654567</v>
      </c>
      <c r="J255" s="121" t="s">
        <v>76</v>
      </c>
      <c r="K255" s="120">
        <v>83.316100000000006</v>
      </c>
      <c r="L255" s="120">
        <v>0.18</v>
      </c>
      <c r="M255" s="120">
        <v>1.52</v>
      </c>
      <c r="N255" s="119">
        <v>0.11673459999999999</v>
      </c>
      <c r="O255" s="118" t="s">
        <v>76</v>
      </c>
      <c r="P255"/>
      <c r="Q255"/>
      <c r="R255"/>
      <c r="S255"/>
      <c r="T255"/>
      <c r="U255"/>
    </row>
    <row r="256" spans="1:21" ht="15" x14ac:dyDescent="0.2">
      <c r="A256" s="125">
        <v>41803</v>
      </c>
      <c r="B256" s="120">
        <v>82.8</v>
      </c>
      <c r="C256" s="124">
        <v>-1.81</v>
      </c>
      <c r="D256" s="123">
        <v>-2.13923E-2</v>
      </c>
      <c r="E256" s="120">
        <v>84.6</v>
      </c>
      <c r="F256" s="120">
        <v>81.8</v>
      </c>
      <c r="G256" s="120">
        <v>85.86</v>
      </c>
      <c r="H256" s="121" t="s">
        <v>76</v>
      </c>
      <c r="I256" s="122">
        <v>26554712</v>
      </c>
      <c r="J256" s="121" t="s">
        <v>76</v>
      </c>
      <c r="K256" s="120">
        <v>82.5655</v>
      </c>
      <c r="L256" s="120">
        <v>-1.8</v>
      </c>
      <c r="M256" s="120">
        <v>4.0599999999999996</v>
      </c>
      <c r="N256" s="119">
        <v>3.9958899999999999E-2</v>
      </c>
      <c r="O256" s="118" t="s">
        <v>76</v>
      </c>
      <c r="P256"/>
      <c r="Q256"/>
      <c r="R256"/>
      <c r="S256"/>
      <c r="T256"/>
      <c r="U256"/>
    </row>
    <row r="257" spans="1:21" ht="15" x14ac:dyDescent="0.2">
      <c r="A257" s="125">
        <v>41796</v>
      </c>
      <c r="B257" s="120">
        <v>84.61</v>
      </c>
      <c r="C257" s="124">
        <v>0.6</v>
      </c>
      <c r="D257" s="123">
        <v>7.1419999999999999E-3</v>
      </c>
      <c r="E257" s="120">
        <v>84.27</v>
      </c>
      <c r="F257" s="120">
        <v>83.31</v>
      </c>
      <c r="G257" s="120">
        <v>84.99</v>
      </c>
      <c r="H257" s="121" t="s">
        <v>76</v>
      </c>
      <c r="I257" s="122">
        <v>25534385</v>
      </c>
      <c r="J257" s="121" t="s">
        <v>76</v>
      </c>
      <c r="K257" s="120">
        <v>84.572199999999995</v>
      </c>
      <c r="L257" s="120">
        <v>0.34</v>
      </c>
      <c r="M257" s="120">
        <v>1.68</v>
      </c>
      <c r="N257" s="119">
        <v>0.12367450000000001</v>
      </c>
      <c r="O257" s="118" t="s">
        <v>76</v>
      </c>
      <c r="P257"/>
      <c r="Q257"/>
      <c r="R257"/>
      <c r="S257"/>
      <c r="T257"/>
      <c r="U257"/>
    </row>
    <row r="258" spans="1:21" ht="15" x14ac:dyDescent="0.2">
      <c r="A258" s="125">
        <v>41789</v>
      </c>
      <c r="B258" s="120">
        <v>84.01</v>
      </c>
      <c r="C258" s="124">
        <v>0.69</v>
      </c>
      <c r="D258" s="123">
        <v>8.2813000000000001E-3</v>
      </c>
      <c r="E258" s="120">
        <v>83.56</v>
      </c>
      <c r="F258" s="120">
        <v>83.25</v>
      </c>
      <c r="G258" s="120">
        <v>84.39</v>
      </c>
      <c r="H258" s="121" t="s">
        <v>76</v>
      </c>
      <c r="I258" s="122">
        <v>22724005</v>
      </c>
      <c r="J258" s="121" t="s">
        <v>76</v>
      </c>
      <c r="K258" s="120">
        <v>83.989199999999997</v>
      </c>
      <c r="L258" s="120">
        <v>0.45</v>
      </c>
      <c r="M258" s="120">
        <v>1.1399999999999999</v>
      </c>
      <c r="N258" s="119">
        <v>-8.7038299999999999E-2</v>
      </c>
      <c r="O258" s="118" t="s">
        <v>76</v>
      </c>
      <c r="P258"/>
      <c r="Q258"/>
      <c r="R258"/>
      <c r="S258"/>
      <c r="T258"/>
      <c r="U258"/>
    </row>
    <row r="259" spans="1:21" ht="15" x14ac:dyDescent="0.2">
      <c r="A259" s="125">
        <v>41782</v>
      </c>
      <c r="B259" s="120">
        <v>83.32</v>
      </c>
      <c r="C259" s="124">
        <v>2.93</v>
      </c>
      <c r="D259" s="123">
        <v>3.6447300000000002E-2</v>
      </c>
      <c r="E259" s="120">
        <v>80.430000000000007</v>
      </c>
      <c r="F259" s="120">
        <v>80.14</v>
      </c>
      <c r="G259" s="120">
        <v>83.362399999999994</v>
      </c>
      <c r="H259" s="121" t="s">
        <v>76</v>
      </c>
      <c r="I259" s="122">
        <v>24890424</v>
      </c>
      <c r="J259" s="121" t="s">
        <v>76</v>
      </c>
      <c r="K259" s="120">
        <v>83.091099999999997</v>
      </c>
      <c r="L259" s="120">
        <v>2.89</v>
      </c>
      <c r="M259" s="120">
        <v>3.2223999999999999</v>
      </c>
      <c r="N259" s="119">
        <v>-0.18881010000000001</v>
      </c>
      <c r="O259" s="118" t="s">
        <v>76</v>
      </c>
      <c r="P259"/>
      <c r="Q259"/>
      <c r="R259"/>
      <c r="S259"/>
      <c r="T259"/>
      <c r="U259"/>
    </row>
    <row r="260" spans="1:21" ht="15" x14ac:dyDescent="0.2">
      <c r="A260" s="125">
        <v>41775</v>
      </c>
      <c r="B260" s="120">
        <v>80.39</v>
      </c>
      <c r="C260" s="124">
        <v>-1.56</v>
      </c>
      <c r="D260" s="123">
        <v>-1.9036000000000001E-2</v>
      </c>
      <c r="E260" s="120">
        <v>82.08</v>
      </c>
      <c r="F260" s="120">
        <v>79.209999999999994</v>
      </c>
      <c r="G260" s="120">
        <v>82.94</v>
      </c>
      <c r="H260" s="121" t="s">
        <v>76</v>
      </c>
      <c r="I260" s="122">
        <v>30683845</v>
      </c>
      <c r="J260" s="121" t="s">
        <v>76</v>
      </c>
      <c r="K260" s="120">
        <v>79.981800000000007</v>
      </c>
      <c r="L260" s="120">
        <v>-1.69</v>
      </c>
      <c r="M260" s="120">
        <v>3.73</v>
      </c>
      <c r="N260" s="119">
        <v>-0.28495710000000002</v>
      </c>
      <c r="O260" s="118" t="s">
        <v>76</v>
      </c>
      <c r="P260"/>
      <c r="Q260"/>
      <c r="R260"/>
      <c r="S260"/>
      <c r="T260"/>
      <c r="U260"/>
    </row>
    <row r="261" spans="1:21" ht="15" x14ac:dyDescent="0.2">
      <c r="A261" s="125">
        <v>41768</v>
      </c>
      <c r="B261" s="120">
        <v>81.95</v>
      </c>
      <c r="C261" s="124">
        <v>1.64</v>
      </c>
      <c r="D261" s="123">
        <v>2.0420899999999999E-2</v>
      </c>
      <c r="E261" s="120">
        <v>80.42</v>
      </c>
      <c r="F261" s="120">
        <v>79.8</v>
      </c>
      <c r="G261" s="120">
        <v>82.44</v>
      </c>
      <c r="H261" s="121" t="s">
        <v>76</v>
      </c>
      <c r="I261" s="122">
        <v>42911896</v>
      </c>
      <c r="J261" s="121" t="s">
        <v>76</v>
      </c>
      <c r="K261" s="120">
        <v>81.492500000000007</v>
      </c>
      <c r="L261" s="120">
        <v>1.53</v>
      </c>
      <c r="M261" s="120">
        <v>2.64</v>
      </c>
      <c r="N261" s="119">
        <v>0.30954789999999999</v>
      </c>
      <c r="O261" s="118" t="s">
        <v>76</v>
      </c>
      <c r="P261"/>
      <c r="Q261"/>
      <c r="R261"/>
      <c r="S261"/>
      <c r="T261"/>
      <c r="U261"/>
    </row>
    <row r="262" spans="1:21" ht="15" x14ac:dyDescent="0.2">
      <c r="A262" s="125">
        <v>41761</v>
      </c>
      <c r="B262" s="120">
        <v>80.31</v>
      </c>
      <c r="C262" s="124">
        <v>2.08</v>
      </c>
      <c r="D262" s="123">
        <v>2.6588299999999999E-2</v>
      </c>
      <c r="E262" s="120">
        <v>78.760000000000005</v>
      </c>
      <c r="F262" s="120">
        <v>76.88</v>
      </c>
      <c r="G262" s="120">
        <v>80.55</v>
      </c>
      <c r="H262" s="121" t="s">
        <v>76</v>
      </c>
      <c r="I262" s="122">
        <v>32768481</v>
      </c>
      <c r="J262" s="121" t="s">
        <v>76</v>
      </c>
      <c r="K262" s="120">
        <v>80.276899999999998</v>
      </c>
      <c r="L262" s="120">
        <v>1.55</v>
      </c>
      <c r="M262" s="120">
        <v>3.67</v>
      </c>
      <c r="N262" s="119">
        <v>0.17300940000000001</v>
      </c>
      <c r="O262" s="118" t="s">
        <v>76</v>
      </c>
      <c r="P262"/>
      <c r="Q262"/>
      <c r="R262"/>
      <c r="S262"/>
      <c r="T262"/>
      <c r="U262"/>
    </row>
    <row r="263" spans="1:21" ht="15" x14ac:dyDescent="0.2">
      <c r="A263" s="125">
        <v>41754</v>
      </c>
      <c r="B263" s="120">
        <v>78.23</v>
      </c>
      <c r="C263" s="124">
        <v>-1.76</v>
      </c>
      <c r="D263" s="123">
        <v>-2.2002799999999999E-2</v>
      </c>
      <c r="E263" s="120">
        <v>79.959999999999994</v>
      </c>
      <c r="F263" s="120">
        <v>78.16</v>
      </c>
      <c r="G263" s="120">
        <v>80.06</v>
      </c>
      <c r="H263" s="121" t="s">
        <v>76</v>
      </c>
      <c r="I263" s="122">
        <v>27935395</v>
      </c>
      <c r="J263" s="121" t="s">
        <v>76</v>
      </c>
      <c r="K263" s="120">
        <v>78.482799999999997</v>
      </c>
      <c r="L263" s="120">
        <v>-1.73</v>
      </c>
      <c r="M263" s="120">
        <v>1.9</v>
      </c>
      <c r="N263" s="119">
        <v>7.6147599999999996E-2</v>
      </c>
      <c r="O263" s="118" t="s">
        <v>76</v>
      </c>
      <c r="P263"/>
      <c r="Q263"/>
      <c r="R263"/>
      <c r="S263"/>
      <c r="T263"/>
      <c r="U263"/>
    </row>
    <row r="264" spans="1:21" ht="15" x14ac:dyDescent="0.2">
      <c r="A264" s="125">
        <v>41747</v>
      </c>
      <c r="B264" s="120">
        <v>79.989999999999995</v>
      </c>
      <c r="C264" s="124">
        <v>2.98</v>
      </c>
      <c r="D264" s="123">
        <v>3.8696300000000003E-2</v>
      </c>
      <c r="E264" s="120">
        <v>77.7</v>
      </c>
      <c r="F264" s="120">
        <v>76.31</v>
      </c>
      <c r="G264" s="120">
        <v>80.22</v>
      </c>
      <c r="H264" s="121" t="s">
        <v>76</v>
      </c>
      <c r="I264" s="122">
        <v>25958701</v>
      </c>
      <c r="J264" s="121" t="s">
        <v>76</v>
      </c>
      <c r="K264" s="120">
        <v>79.725099999999998</v>
      </c>
      <c r="L264" s="120">
        <v>2.29</v>
      </c>
      <c r="M264" s="120">
        <v>3.91</v>
      </c>
      <c r="N264" s="119">
        <v>-0.38861079999999998</v>
      </c>
      <c r="O264" s="118" t="s">
        <v>76</v>
      </c>
      <c r="P264"/>
      <c r="Q264"/>
      <c r="R264"/>
      <c r="S264"/>
      <c r="T264"/>
      <c r="U264"/>
    </row>
    <row r="265" spans="1:21" ht="15" x14ac:dyDescent="0.2">
      <c r="A265" s="125">
        <v>41740</v>
      </c>
      <c r="B265" s="120">
        <v>77.010000000000005</v>
      </c>
      <c r="C265" s="124">
        <v>-3.42</v>
      </c>
      <c r="D265" s="123">
        <v>-4.2521400000000001E-2</v>
      </c>
      <c r="E265" s="120">
        <v>80.42</v>
      </c>
      <c r="F265" s="120">
        <v>76.81</v>
      </c>
      <c r="G265" s="120">
        <v>80.92</v>
      </c>
      <c r="H265" s="121" t="s">
        <v>76</v>
      </c>
      <c r="I265" s="122">
        <v>42458553</v>
      </c>
      <c r="J265" s="121" t="s">
        <v>76</v>
      </c>
      <c r="K265" s="120">
        <v>77.274199999999993</v>
      </c>
      <c r="L265" s="120">
        <v>-3.41</v>
      </c>
      <c r="M265" s="120">
        <v>4.1100000000000003</v>
      </c>
      <c r="N265" s="119">
        <v>0.27490799999999999</v>
      </c>
      <c r="O265" s="118" t="s">
        <v>76</v>
      </c>
      <c r="P265"/>
      <c r="Q265"/>
      <c r="R265"/>
      <c r="S265"/>
      <c r="T265"/>
      <c r="U265"/>
    </row>
    <row r="266" spans="1:21" ht="15" x14ac:dyDescent="0.2">
      <c r="A266" s="125">
        <v>41733</v>
      </c>
      <c r="B266" s="120">
        <v>80.430000000000007</v>
      </c>
      <c r="C266" s="124">
        <v>1.44</v>
      </c>
      <c r="D266" s="123">
        <v>1.8230199999999998E-2</v>
      </c>
      <c r="E266" s="120">
        <v>79.7</v>
      </c>
      <c r="F266" s="120">
        <v>79.66</v>
      </c>
      <c r="G266" s="120">
        <v>82.85</v>
      </c>
      <c r="H266" s="121" t="s">
        <v>76</v>
      </c>
      <c r="I266" s="122">
        <v>33303228</v>
      </c>
      <c r="J266" s="121" t="s">
        <v>76</v>
      </c>
      <c r="K266" s="120">
        <v>81.454300000000003</v>
      </c>
      <c r="L266" s="120">
        <v>0.73</v>
      </c>
      <c r="M266" s="120">
        <v>3.19</v>
      </c>
      <c r="N266" s="119">
        <v>-6.36182E-2</v>
      </c>
      <c r="O266" s="118" t="s">
        <v>76</v>
      </c>
      <c r="P266"/>
      <c r="Q266"/>
      <c r="R266"/>
      <c r="S266"/>
      <c r="T266"/>
      <c r="U266"/>
    </row>
    <row r="267" spans="1:21" ht="15" x14ac:dyDescent="0.2">
      <c r="A267" s="125">
        <v>41726</v>
      </c>
      <c r="B267" s="120">
        <v>78.989999999999995</v>
      </c>
      <c r="C267" s="124">
        <v>-1.36</v>
      </c>
      <c r="D267" s="123">
        <v>-1.6925900000000001E-2</v>
      </c>
      <c r="E267" s="120">
        <v>80.709999999999994</v>
      </c>
      <c r="F267" s="120">
        <v>77.28</v>
      </c>
      <c r="G267" s="120">
        <v>80.930000000000007</v>
      </c>
      <c r="H267" s="121" t="s">
        <v>76</v>
      </c>
      <c r="I267" s="122">
        <v>35565866</v>
      </c>
      <c r="J267" s="121" t="s">
        <v>76</v>
      </c>
      <c r="K267" s="120">
        <v>79.040700000000001</v>
      </c>
      <c r="L267" s="120">
        <v>-1.72</v>
      </c>
      <c r="M267" s="120">
        <v>3.65</v>
      </c>
      <c r="N267" s="119">
        <v>8.1318299999999996E-2</v>
      </c>
      <c r="O267" s="118" t="s">
        <v>76</v>
      </c>
      <c r="P267"/>
      <c r="Q267"/>
      <c r="R267"/>
      <c r="S267"/>
      <c r="T267"/>
      <c r="U267"/>
    </row>
    <row r="268" spans="1:21" ht="15" x14ac:dyDescent="0.2">
      <c r="A268" s="125">
        <v>41719</v>
      </c>
      <c r="B268" s="120">
        <v>80.349999999999994</v>
      </c>
      <c r="C268" s="124">
        <v>0.28000000000000003</v>
      </c>
      <c r="D268" s="123">
        <v>3.4968999999999998E-3</v>
      </c>
      <c r="E268" s="120">
        <v>80.5</v>
      </c>
      <c r="F268" s="120">
        <v>79.760000000000005</v>
      </c>
      <c r="G268" s="120">
        <v>82.3</v>
      </c>
      <c r="H268" s="121" t="s">
        <v>76</v>
      </c>
      <c r="I268" s="122">
        <v>32891210</v>
      </c>
      <c r="J268" s="121" t="s">
        <v>76</v>
      </c>
      <c r="K268" s="120">
        <v>80.849000000000004</v>
      </c>
      <c r="L268" s="120">
        <v>-0.15</v>
      </c>
      <c r="M268" s="120">
        <v>2.54</v>
      </c>
      <c r="N268" s="119">
        <v>-6.2647900000000006E-2</v>
      </c>
      <c r="O268" s="118" t="s">
        <v>76</v>
      </c>
      <c r="P268"/>
      <c r="Q268"/>
      <c r="R268"/>
      <c r="S268"/>
      <c r="T268"/>
      <c r="U268"/>
    </row>
    <row r="269" spans="1:21" ht="15" x14ac:dyDescent="0.2">
      <c r="A269" s="125">
        <v>41712</v>
      </c>
      <c r="B269" s="120">
        <v>80.069999999999993</v>
      </c>
      <c r="C269" s="124">
        <v>-2.14</v>
      </c>
      <c r="D269" s="123">
        <v>-2.6030899999999999E-2</v>
      </c>
      <c r="E269" s="120">
        <v>82.18</v>
      </c>
      <c r="F269" s="120">
        <v>79.569999999999993</v>
      </c>
      <c r="G269" s="120">
        <v>82.424999999999997</v>
      </c>
      <c r="H269" s="121" t="s">
        <v>76</v>
      </c>
      <c r="I269" s="122">
        <v>35089494</v>
      </c>
      <c r="J269" s="121" t="s">
        <v>76</v>
      </c>
      <c r="K269" s="120">
        <v>80.030299999999997</v>
      </c>
      <c r="L269" s="120">
        <v>-2.11</v>
      </c>
      <c r="M269" s="120">
        <v>2.855</v>
      </c>
      <c r="N269" s="119">
        <v>-6.2710000000000002E-2</v>
      </c>
      <c r="O269" s="118" t="s">
        <v>76</v>
      </c>
      <c r="P269"/>
      <c r="Q269"/>
      <c r="R269"/>
      <c r="S269"/>
      <c r="T269"/>
      <c r="U269"/>
    </row>
    <row r="270" spans="1:21" ht="15" x14ac:dyDescent="0.2">
      <c r="A270" s="125">
        <v>41705</v>
      </c>
      <c r="B270" s="120">
        <v>82.21</v>
      </c>
      <c r="C270" s="124">
        <v>1.4</v>
      </c>
      <c r="D270" s="123">
        <v>1.7324599999999999E-2</v>
      </c>
      <c r="E270" s="120">
        <v>80.3</v>
      </c>
      <c r="F270" s="120">
        <v>78.844999999999999</v>
      </c>
      <c r="G270" s="120">
        <v>83.65</v>
      </c>
      <c r="H270" s="121" t="s">
        <v>76</v>
      </c>
      <c r="I270" s="122">
        <v>37437180</v>
      </c>
      <c r="J270" s="121" t="s">
        <v>76</v>
      </c>
      <c r="K270" s="120">
        <v>82.532499999999999</v>
      </c>
      <c r="L270" s="120">
        <v>1.91</v>
      </c>
      <c r="M270" s="120">
        <v>4.8049999999999997</v>
      </c>
      <c r="N270" s="119">
        <v>0.23031019999999999</v>
      </c>
      <c r="O270" s="118" t="s">
        <v>76</v>
      </c>
      <c r="P270"/>
      <c r="Q270"/>
      <c r="R270"/>
      <c r="S270"/>
      <c r="T270"/>
      <c r="U270"/>
    </row>
    <row r="271" spans="1:21" ht="15" x14ac:dyDescent="0.2">
      <c r="A271" s="125">
        <v>41698</v>
      </c>
      <c r="B271" s="120">
        <v>80.81</v>
      </c>
      <c r="C271" s="124">
        <v>0.68</v>
      </c>
      <c r="D271" s="123">
        <v>8.4861999999999993E-3</v>
      </c>
      <c r="E271" s="120">
        <v>80.5</v>
      </c>
      <c r="F271" s="120">
        <v>79.59</v>
      </c>
      <c r="G271" s="120">
        <v>81.59</v>
      </c>
      <c r="H271" s="121" t="s">
        <v>76</v>
      </c>
      <c r="I271" s="122">
        <v>30429057</v>
      </c>
      <c r="J271" s="121" t="s">
        <v>76</v>
      </c>
      <c r="K271" s="120">
        <v>80.973500000000001</v>
      </c>
      <c r="L271" s="120">
        <v>0.31</v>
      </c>
      <c r="M271" s="120">
        <v>2</v>
      </c>
      <c r="N271" s="119">
        <v>0.12009549999999999</v>
      </c>
      <c r="O271" s="118" t="s">
        <v>76</v>
      </c>
      <c r="P271"/>
      <c r="Q271"/>
      <c r="R271"/>
      <c r="S271"/>
      <c r="T271"/>
      <c r="U271"/>
    </row>
    <row r="272" spans="1:21" ht="15" x14ac:dyDescent="0.2">
      <c r="A272" s="125">
        <v>41691</v>
      </c>
      <c r="B272" s="120">
        <v>80.13</v>
      </c>
      <c r="C272" s="124">
        <v>0.9</v>
      </c>
      <c r="D272" s="123">
        <v>1.1359299999999999E-2</v>
      </c>
      <c r="E272" s="120">
        <v>79.5</v>
      </c>
      <c r="F272" s="120">
        <v>78.8</v>
      </c>
      <c r="G272" s="120">
        <v>80.45</v>
      </c>
      <c r="H272" s="121" t="s">
        <v>76</v>
      </c>
      <c r="I272" s="122">
        <v>27166485</v>
      </c>
      <c r="J272" s="121" t="s">
        <v>76</v>
      </c>
      <c r="K272" s="120">
        <v>79.984800000000007</v>
      </c>
      <c r="L272" s="120">
        <v>0.63</v>
      </c>
      <c r="M272" s="120">
        <v>1.65</v>
      </c>
      <c r="N272" s="119">
        <v>-0.25078099999999998</v>
      </c>
      <c r="O272" s="118" t="s">
        <v>76</v>
      </c>
      <c r="P272"/>
      <c r="Q272"/>
      <c r="R272"/>
      <c r="S272"/>
      <c r="T272"/>
      <c r="U272"/>
    </row>
    <row r="273" spans="1:21" ht="15" x14ac:dyDescent="0.2">
      <c r="A273" s="125">
        <v>41684</v>
      </c>
      <c r="B273" s="120">
        <v>79.23</v>
      </c>
      <c r="C273" s="124">
        <v>3.56</v>
      </c>
      <c r="D273" s="123">
        <v>4.7046400000000002E-2</v>
      </c>
      <c r="E273" s="120">
        <v>75.67</v>
      </c>
      <c r="F273" s="120">
        <v>75.569999999999993</v>
      </c>
      <c r="G273" s="120">
        <v>79.47</v>
      </c>
      <c r="H273" s="121" t="s">
        <v>76</v>
      </c>
      <c r="I273" s="122">
        <v>36259739</v>
      </c>
      <c r="J273" s="121" t="s">
        <v>76</v>
      </c>
      <c r="K273" s="120">
        <v>79.006</v>
      </c>
      <c r="L273" s="120">
        <v>3.56</v>
      </c>
      <c r="M273" s="120">
        <v>3.9</v>
      </c>
      <c r="N273" s="119">
        <v>-0.45700800000000003</v>
      </c>
      <c r="O273" s="118" t="s">
        <v>76</v>
      </c>
      <c r="P273"/>
      <c r="Q273"/>
      <c r="R273"/>
      <c r="S273"/>
      <c r="T273"/>
      <c r="U273"/>
    </row>
    <row r="274" spans="1:21" ht="15" x14ac:dyDescent="0.2">
      <c r="A274" s="125">
        <v>41677</v>
      </c>
      <c r="B274" s="120">
        <v>75.67</v>
      </c>
      <c r="C274" s="124">
        <v>3.06</v>
      </c>
      <c r="D274" s="123">
        <v>4.2143E-2</v>
      </c>
      <c r="E274" s="120">
        <v>72.66</v>
      </c>
      <c r="F274" s="120">
        <v>69.849999999999994</v>
      </c>
      <c r="G274" s="120">
        <v>76.73</v>
      </c>
      <c r="H274" s="121" t="s">
        <v>76</v>
      </c>
      <c r="I274" s="122">
        <v>66777673</v>
      </c>
      <c r="J274" s="121" t="s">
        <v>76</v>
      </c>
      <c r="K274" s="120">
        <v>75.318200000000004</v>
      </c>
      <c r="L274" s="120">
        <v>3.01</v>
      </c>
      <c r="M274" s="120">
        <v>6.88</v>
      </c>
      <c r="N274" s="119">
        <v>0.81283399999999995</v>
      </c>
      <c r="O274" s="118" t="s">
        <v>76</v>
      </c>
      <c r="P274"/>
      <c r="Q274"/>
      <c r="R274"/>
      <c r="S274"/>
      <c r="T274"/>
      <c r="U274"/>
    </row>
    <row r="275" spans="1:21" ht="15" x14ac:dyDescent="0.2">
      <c r="A275" s="125">
        <v>41670</v>
      </c>
      <c r="B275" s="120">
        <v>72.61</v>
      </c>
      <c r="C275" s="124">
        <v>-0.11</v>
      </c>
      <c r="D275" s="123">
        <v>-1.5127000000000001E-3</v>
      </c>
      <c r="E275" s="120">
        <v>72.47</v>
      </c>
      <c r="F275" s="120">
        <v>71.12</v>
      </c>
      <c r="G275" s="120">
        <v>73.625</v>
      </c>
      <c r="H275" s="121" t="s">
        <v>76</v>
      </c>
      <c r="I275" s="122">
        <v>36836067</v>
      </c>
      <c r="J275" s="121" t="s">
        <v>76</v>
      </c>
      <c r="K275" s="120">
        <v>72.594800000000006</v>
      </c>
      <c r="L275" s="120">
        <v>0.14000000000000001</v>
      </c>
      <c r="M275" s="120">
        <v>2.5049999999999999</v>
      </c>
      <c r="N275" s="119">
        <v>0.31707190000000002</v>
      </c>
      <c r="O275" s="118" t="s">
        <v>76</v>
      </c>
      <c r="P275"/>
      <c r="Q275"/>
      <c r="R275"/>
      <c r="S275"/>
      <c r="T275"/>
      <c r="U275"/>
    </row>
    <row r="276" spans="1:21" ht="15" x14ac:dyDescent="0.2">
      <c r="A276" s="125">
        <v>41663</v>
      </c>
      <c r="B276" s="120">
        <v>72.72</v>
      </c>
      <c r="C276" s="124">
        <v>-1.26</v>
      </c>
      <c r="D276" s="123">
        <v>-1.7031600000000001E-2</v>
      </c>
      <c r="E276" s="120">
        <v>73.989999999999995</v>
      </c>
      <c r="F276" s="120">
        <v>72.72</v>
      </c>
      <c r="G276" s="120">
        <v>75.430000000000007</v>
      </c>
      <c r="H276" s="121" t="s">
        <v>76</v>
      </c>
      <c r="I276" s="122">
        <v>27968151</v>
      </c>
      <c r="J276" s="121" t="s">
        <v>76</v>
      </c>
      <c r="K276" s="120">
        <v>73.247600000000006</v>
      </c>
      <c r="L276" s="120">
        <v>-1.27</v>
      </c>
      <c r="M276" s="120">
        <v>2.71</v>
      </c>
      <c r="N276" s="119">
        <v>-0.17389769999999999</v>
      </c>
      <c r="O276" s="118" t="s">
        <v>76</v>
      </c>
      <c r="P276"/>
      <c r="Q276"/>
      <c r="R276"/>
      <c r="S276"/>
      <c r="T276"/>
      <c r="U276"/>
    </row>
    <row r="277" spans="1:21" ht="15" x14ac:dyDescent="0.2">
      <c r="A277" s="125">
        <v>41656</v>
      </c>
      <c r="B277" s="120">
        <v>73.98</v>
      </c>
      <c r="C277" s="124">
        <v>-1.41</v>
      </c>
      <c r="D277" s="123">
        <v>-1.8702699999999999E-2</v>
      </c>
      <c r="E277" s="120">
        <v>74.900000000000006</v>
      </c>
      <c r="F277" s="120">
        <v>73.045000000000002</v>
      </c>
      <c r="G277" s="120">
        <v>75.13</v>
      </c>
      <c r="H277" s="121" t="s">
        <v>76</v>
      </c>
      <c r="I277" s="122">
        <v>33855553</v>
      </c>
      <c r="J277" s="121" t="s">
        <v>76</v>
      </c>
      <c r="K277" s="120">
        <v>74.089200000000005</v>
      </c>
      <c r="L277" s="120">
        <v>-0.92</v>
      </c>
      <c r="M277" s="120">
        <v>2.085</v>
      </c>
      <c r="N277" s="119">
        <v>-7.4370500000000006E-2</v>
      </c>
      <c r="O277" s="118" t="s">
        <v>76</v>
      </c>
      <c r="P277"/>
      <c r="Q277"/>
      <c r="R277"/>
      <c r="S277"/>
      <c r="T277"/>
      <c r="U277"/>
    </row>
    <row r="278" spans="1:21" ht="15" x14ac:dyDescent="0.2">
      <c r="A278" s="125">
        <v>41649</v>
      </c>
      <c r="B278" s="120">
        <v>75.39</v>
      </c>
      <c r="C278" s="124">
        <v>-0.72</v>
      </c>
      <c r="D278" s="123">
        <v>-9.4599999999999997E-3</v>
      </c>
      <c r="E278" s="120">
        <v>76.53</v>
      </c>
      <c r="F278" s="120">
        <v>74.319999999999993</v>
      </c>
      <c r="G278" s="120">
        <v>76.84</v>
      </c>
      <c r="H278" s="121" t="s">
        <v>76</v>
      </c>
      <c r="I278" s="122">
        <v>36575705</v>
      </c>
      <c r="J278" s="121" t="s">
        <v>76</v>
      </c>
      <c r="K278" s="120">
        <v>75.231499999999997</v>
      </c>
      <c r="L278" s="120">
        <v>-1.1399999999999999</v>
      </c>
      <c r="M278" s="120">
        <v>2.52</v>
      </c>
      <c r="N278" s="119">
        <v>0.62233830000000001</v>
      </c>
      <c r="O278" s="118" t="s">
        <v>76</v>
      </c>
      <c r="P278"/>
      <c r="Q278"/>
      <c r="R278"/>
      <c r="S278"/>
      <c r="T278"/>
      <c r="U278"/>
    </row>
    <row r="279" spans="1:21" ht="15" x14ac:dyDescent="0.2">
      <c r="A279" s="125">
        <v>41642</v>
      </c>
      <c r="B279" s="120">
        <v>76.11</v>
      </c>
      <c r="C279" s="124">
        <v>1.76</v>
      </c>
      <c r="D279" s="123">
        <v>2.36718E-2</v>
      </c>
      <c r="E279" s="120">
        <v>74.989999999999995</v>
      </c>
      <c r="F279" s="120">
        <v>74.89</v>
      </c>
      <c r="G279" s="120">
        <v>76.697000000000003</v>
      </c>
      <c r="H279" s="121" t="s">
        <v>76</v>
      </c>
      <c r="I279" s="122">
        <v>22545054</v>
      </c>
      <c r="J279" s="121" t="s">
        <v>76</v>
      </c>
      <c r="K279" s="120">
        <v>76.277600000000007</v>
      </c>
      <c r="L279" s="120">
        <v>1.1200000000000001</v>
      </c>
      <c r="M279" s="120">
        <v>1.8069999999999999</v>
      </c>
      <c r="N279" s="119">
        <v>0.3279649</v>
      </c>
      <c r="O279" s="118" t="s">
        <v>76</v>
      </c>
      <c r="P279"/>
      <c r="Q279"/>
      <c r="R279"/>
      <c r="S279"/>
      <c r="T279"/>
      <c r="U279"/>
    </row>
    <row r="280" spans="1:21" ht="15" x14ac:dyDescent="0.2">
      <c r="A280" s="125">
        <v>41635</v>
      </c>
      <c r="B280" s="120">
        <v>74.349999999999994</v>
      </c>
      <c r="C280" s="124">
        <v>1.95</v>
      </c>
      <c r="D280" s="123">
        <v>2.6933700000000001E-2</v>
      </c>
      <c r="E280" s="120">
        <v>72.89</v>
      </c>
      <c r="F280" s="120">
        <v>72.66</v>
      </c>
      <c r="G280" s="120">
        <v>74.78</v>
      </c>
      <c r="H280" s="121" t="s">
        <v>76</v>
      </c>
      <c r="I280" s="122">
        <v>16977146</v>
      </c>
      <c r="J280" s="121" t="s">
        <v>76</v>
      </c>
      <c r="K280" s="120">
        <v>74.283000000000001</v>
      </c>
      <c r="L280" s="120">
        <v>1.46</v>
      </c>
      <c r="M280" s="120">
        <v>2.12</v>
      </c>
      <c r="N280" s="119">
        <v>-0.58402010000000004</v>
      </c>
      <c r="O280" s="118" t="s">
        <v>76</v>
      </c>
      <c r="P280"/>
      <c r="Q280"/>
      <c r="R280"/>
      <c r="S280"/>
      <c r="T280"/>
      <c r="U280"/>
    </row>
    <row r="281" spans="1:21" ht="15" x14ac:dyDescent="0.2">
      <c r="A281" s="125">
        <v>41628</v>
      </c>
      <c r="B281" s="120">
        <v>72.400000000000006</v>
      </c>
      <c r="C281" s="124">
        <v>2.78</v>
      </c>
      <c r="D281" s="123">
        <v>3.9931099999999997E-2</v>
      </c>
      <c r="E281" s="120">
        <v>69.91</v>
      </c>
      <c r="F281" s="120">
        <v>69.834999999999994</v>
      </c>
      <c r="G281" s="120">
        <v>73.56</v>
      </c>
      <c r="H281" s="121" t="s">
        <v>76</v>
      </c>
      <c r="I281" s="122">
        <v>40812416</v>
      </c>
      <c r="J281" s="121" t="s">
        <v>76</v>
      </c>
      <c r="K281" s="120">
        <v>72.8416</v>
      </c>
      <c r="L281" s="120">
        <v>2.4900000000000002</v>
      </c>
      <c r="M281" s="120">
        <v>3.7250000000000001</v>
      </c>
      <c r="N281" s="119">
        <v>8.3997199999999994E-2</v>
      </c>
      <c r="O281" s="118" t="s">
        <v>76</v>
      </c>
      <c r="P281"/>
      <c r="Q281"/>
      <c r="R281"/>
      <c r="S281"/>
      <c r="T281"/>
      <c r="U281"/>
    </row>
    <row r="282" spans="1:21" ht="15" x14ac:dyDescent="0.2">
      <c r="A282" s="125">
        <v>41621</v>
      </c>
      <c r="B282" s="120">
        <v>69.62</v>
      </c>
      <c r="C282" s="124">
        <v>-1.84</v>
      </c>
      <c r="D282" s="123">
        <v>-2.5748699999999999E-2</v>
      </c>
      <c r="E282" s="120">
        <v>71.36</v>
      </c>
      <c r="F282" s="120">
        <v>68.8</v>
      </c>
      <c r="G282" s="120">
        <v>72.13</v>
      </c>
      <c r="H282" s="121" t="s">
        <v>76</v>
      </c>
      <c r="I282" s="122">
        <v>37649929</v>
      </c>
      <c r="J282" s="121" t="s">
        <v>76</v>
      </c>
      <c r="K282" s="120">
        <v>69.669300000000007</v>
      </c>
      <c r="L282" s="120">
        <v>-1.74</v>
      </c>
      <c r="M282" s="120">
        <v>3.33</v>
      </c>
      <c r="N282" s="119">
        <v>0.21081849999999999</v>
      </c>
      <c r="O282" s="118" t="s">
        <v>76</v>
      </c>
      <c r="P282"/>
      <c r="Q282"/>
      <c r="R282"/>
      <c r="S282"/>
      <c r="T282"/>
      <c r="U282"/>
    </row>
    <row r="283" spans="1:21" ht="15" x14ac:dyDescent="0.2">
      <c r="A283" s="125">
        <v>41614</v>
      </c>
      <c r="B283" s="120">
        <v>71.459999999999994</v>
      </c>
      <c r="C283" s="124">
        <v>0.92</v>
      </c>
      <c r="D283" s="123">
        <v>1.30422E-2</v>
      </c>
      <c r="E283" s="120">
        <v>70.790000000000006</v>
      </c>
      <c r="F283" s="120">
        <v>69.319999999999993</v>
      </c>
      <c r="G283" s="120">
        <v>71.489999999999995</v>
      </c>
      <c r="H283" s="121" t="s">
        <v>76</v>
      </c>
      <c r="I283" s="122">
        <v>31094610</v>
      </c>
      <c r="J283" s="121" t="s">
        <v>76</v>
      </c>
      <c r="K283" s="120">
        <v>71.236800000000002</v>
      </c>
      <c r="L283" s="120">
        <v>0.67</v>
      </c>
      <c r="M283" s="120">
        <v>2.17</v>
      </c>
      <c r="N283" s="119">
        <v>0.24737519999999999</v>
      </c>
      <c r="O283" s="118" t="s">
        <v>76</v>
      </c>
      <c r="P283"/>
      <c r="Q283"/>
      <c r="R283"/>
      <c r="S283"/>
      <c r="T283"/>
      <c r="U283"/>
    </row>
    <row r="284" spans="1:21" ht="15" x14ac:dyDescent="0.2">
      <c r="A284" s="125">
        <v>41607</v>
      </c>
      <c r="B284" s="120">
        <v>70.540000000000006</v>
      </c>
      <c r="C284" s="124">
        <v>0.34</v>
      </c>
      <c r="D284" s="123">
        <v>4.8433E-3</v>
      </c>
      <c r="E284" s="120">
        <v>70.540000000000006</v>
      </c>
      <c r="F284" s="120">
        <v>69.599999999999994</v>
      </c>
      <c r="G284" s="120">
        <v>71.69</v>
      </c>
      <c r="H284" s="121" t="s">
        <v>76</v>
      </c>
      <c r="I284" s="122">
        <v>24928032</v>
      </c>
      <c r="J284" s="121" t="s">
        <v>76</v>
      </c>
      <c r="K284" s="120">
        <v>70.833600000000004</v>
      </c>
      <c r="L284" s="120">
        <v>0</v>
      </c>
      <c r="M284" s="120">
        <v>2.09</v>
      </c>
      <c r="N284" s="119">
        <v>5.5613700000000002E-2</v>
      </c>
      <c r="O284" s="118" t="s">
        <v>76</v>
      </c>
      <c r="P284"/>
      <c r="Q284"/>
      <c r="R284"/>
      <c r="S284"/>
      <c r="T284"/>
      <c r="U284"/>
    </row>
    <row r="285" spans="1:21" ht="15" x14ac:dyDescent="0.2">
      <c r="A285" s="125">
        <v>41600</v>
      </c>
      <c r="B285" s="120">
        <v>70.2</v>
      </c>
      <c r="C285" s="124">
        <v>0.2</v>
      </c>
      <c r="D285" s="123">
        <v>2.8571E-3</v>
      </c>
      <c r="E285" s="120">
        <v>70.06</v>
      </c>
      <c r="F285" s="120">
        <v>69.040000000000006</v>
      </c>
      <c r="G285" s="120">
        <v>70.33</v>
      </c>
      <c r="H285" s="121" t="s">
        <v>76</v>
      </c>
      <c r="I285" s="122">
        <v>23614730</v>
      </c>
      <c r="J285" s="121" t="s">
        <v>76</v>
      </c>
      <c r="K285" s="120">
        <v>70.092200000000005</v>
      </c>
      <c r="L285" s="120">
        <v>0.14000000000000001</v>
      </c>
      <c r="M285" s="120">
        <v>1.29</v>
      </c>
      <c r="N285" s="119">
        <v>-0.23007059999999999</v>
      </c>
      <c r="O285" s="118" t="s">
        <v>76</v>
      </c>
      <c r="P285"/>
      <c r="Q285"/>
      <c r="R285"/>
      <c r="S285"/>
      <c r="T285"/>
      <c r="U285"/>
    </row>
    <row r="286" spans="1:21" ht="15" x14ac:dyDescent="0.2">
      <c r="A286" s="125">
        <v>41593</v>
      </c>
      <c r="B286" s="120">
        <v>70</v>
      </c>
      <c r="C286" s="124">
        <v>1.42</v>
      </c>
      <c r="D286" s="123">
        <v>2.07057E-2</v>
      </c>
      <c r="E286" s="120">
        <v>68.48</v>
      </c>
      <c r="F286" s="120">
        <v>67.302999999999997</v>
      </c>
      <c r="G286" s="120">
        <v>70.17</v>
      </c>
      <c r="H286" s="121" t="s">
        <v>76</v>
      </c>
      <c r="I286" s="122">
        <v>30671294</v>
      </c>
      <c r="J286" s="121" t="s">
        <v>76</v>
      </c>
      <c r="K286" s="120">
        <v>69.875699999999995</v>
      </c>
      <c r="L286" s="120">
        <v>1.52</v>
      </c>
      <c r="M286" s="120">
        <v>2.867</v>
      </c>
      <c r="N286" s="119">
        <v>-0.28885379999999999</v>
      </c>
      <c r="O286" s="118" t="s">
        <v>76</v>
      </c>
      <c r="P286"/>
      <c r="Q286"/>
      <c r="R286"/>
      <c r="S286"/>
      <c r="T286"/>
      <c r="U286"/>
    </row>
    <row r="287" spans="1:21" ht="15" x14ac:dyDescent="0.2">
      <c r="A287" s="125">
        <v>41586</v>
      </c>
      <c r="B287" s="120">
        <v>68.58</v>
      </c>
      <c r="C287" s="124">
        <v>-0.43</v>
      </c>
      <c r="D287" s="123">
        <v>-6.2310000000000004E-3</v>
      </c>
      <c r="E287" s="120">
        <v>69.41</v>
      </c>
      <c r="F287" s="120">
        <v>66.72</v>
      </c>
      <c r="G287" s="120">
        <v>69.62</v>
      </c>
      <c r="H287" s="121" t="s">
        <v>76</v>
      </c>
      <c r="I287" s="122">
        <v>43129377</v>
      </c>
      <c r="J287" s="121" t="s">
        <v>76</v>
      </c>
      <c r="K287" s="120">
        <v>68.375399999999999</v>
      </c>
      <c r="L287" s="120">
        <v>-0.83</v>
      </c>
      <c r="M287" s="120">
        <v>2.9</v>
      </c>
      <c r="N287" s="119">
        <v>0.69401820000000003</v>
      </c>
      <c r="O287" s="118" t="s">
        <v>76</v>
      </c>
      <c r="P287"/>
      <c r="Q287"/>
      <c r="R287"/>
      <c r="S287"/>
      <c r="T287"/>
      <c r="U287"/>
    </row>
    <row r="288" spans="1:21" ht="15" x14ac:dyDescent="0.2">
      <c r="A288" s="125">
        <v>41579</v>
      </c>
      <c r="B288" s="120">
        <v>69.010000000000005</v>
      </c>
      <c r="C288" s="124">
        <v>-0.25</v>
      </c>
      <c r="D288" s="123">
        <v>-3.6096000000000001E-3</v>
      </c>
      <c r="E288" s="120">
        <v>69.349999999999994</v>
      </c>
      <c r="F288" s="120">
        <v>67.930000000000007</v>
      </c>
      <c r="G288" s="120">
        <v>69.48</v>
      </c>
      <c r="H288" s="121" t="s">
        <v>76</v>
      </c>
      <c r="I288" s="122">
        <v>25459808</v>
      </c>
      <c r="J288" s="121" t="s">
        <v>76</v>
      </c>
      <c r="K288" s="120">
        <v>68.896900000000002</v>
      </c>
      <c r="L288" s="120">
        <v>-0.34</v>
      </c>
      <c r="M288" s="120">
        <v>1.55</v>
      </c>
      <c r="N288" s="119">
        <v>-0.1850367</v>
      </c>
      <c r="O288" s="118" t="s">
        <v>76</v>
      </c>
      <c r="P288"/>
      <c r="Q288"/>
      <c r="R288"/>
      <c r="S288"/>
      <c r="T288"/>
      <c r="U288"/>
    </row>
    <row r="289" spans="1:21" ht="15" x14ac:dyDescent="0.2">
      <c r="A289" s="125">
        <v>41572</v>
      </c>
      <c r="B289" s="120">
        <v>69.260000000000005</v>
      </c>
      <c r="C289" s="124">
        <v>2.11</v>
      </c>
      <c r="D289" s="123">
        <v>3.1422199999999997E-2</v>
      </c>
      <c r="E289" s="120">
        <v>67.27</v>
      </c>
      <c r="F289" s="120">
        <v>67.16</v>
      </c>
      <c r="G289" s="120">
        <v>69.87</v>
      </c>
      <c r="H289" s="121" t="s">
        <v>76</v>
      </c>
      <c r="I289" s="122">
        <v>31240435</v>
      </c>
      <c r="J289" s="121" t="s">
        <v>76</v>
      </c>
      <c r="K289" s="120">
        <v>69.2483</v>
      </c>
      <c r="L289" s="120">
        <v>1.99</v>
      </c>
      <c r="M289" s="120">
        <v>2.71</v>
      </c>
      <c r="N289" s="119">
        <v>-9.9063499999999999E-2</v>
      </c>
      <c r="O289" s="118" t="s">
        <v>76</v>
      </c>
      <c r="P289"/>
      <c r="Q289"/>
      <c r="R289"/>
      <c r="S289"/>
      <c r="T289"/>
      <c r="U289"/>
    </row>
    <row r="290" spans="1:21" ht="15" x14ac:dyDescent="0.2">
      <c r="A290" s="125">
        <v>41565</v>
      </c>
      <c r="B290" s="120">
        <v>67.150000000000006</v>
      </c>
      <c r="C290" s="124">
        <v>0.94</v>
      </c>
      <c r="D290" s="123">
        <v>1.41973E-2</v>
      </c>
      <c r="E290" s="120">
        <v>65.88</v>
      </c>
      <c r="F290" s="120">
        <v>65.78</v>
      </c>
      <c r="G290" s="120">
        <v>67.27</v>
      </c>
      <c r="H290" s="121" t="s">
        <v>76</v>
      </c>
      <c r="I290" s="122">
        <v>34675512</v>
      </c>
      <c r="J290" s="121" t="s">
        <v>76</v>
      </c>
      <c r="K290" s="120">
        <v>66.749399999999994</v>
      </c>
      <c r="L290" s="120">
        <v>1.27</v>
      </c>
      <c r="M290" s="120">
        <v>1.49</v>
      </c>
      <c r="N290" s="119">
        <v>-7.8878599999999993E-2</v>
      </c>
      <c r="O290" s="118" t="s">
        <v>76</v>
      </c>
      <c r="P290"/>
      <c r="Q290"/>
      <c r="R290"/>
      <c r="S290"/>
      <c r="T290"/>
      <c r="U290"/>
    </row>
    <row r="291" spans="1:21" ht="15" x14ac:dyDescent="0.2">
      <c r="A291" s="125">
        <v>41558</v>
      </c>
      <c r="B291" s="120">
        <v>66.209999999999994</v>
      </c>
      <c r="C291" s="124">
        <v>0.91</v>
      </c>
      <c r="D291" s="123">
        <v>1.3935700000000001E-2</v>
      </c>
      <c r="E291" s="120">
        <v>64.81</v>
      </c>
      <c r="F291" s="120">
        <v>63.1</v>
      </c>
      <c r="G291" s="120">
        <v>66.59</v>
      </c>
      <c r="H291" s="121" t="s">
        <v>76</v>
      </c>
      <c r="I291" s="122">
        <v>37644889</v>
      </c>
      <c r="J291" s="121" t="s">
        <v>76</v>
      </c>
      <c r="K291" s="120">
        <v>66.132199999999997</v>
      </c>
      <c r="L291" s="120">
        <v>1.4</v>
      </c>
      <c r="M291" s="120">
        <v>3.49</v>
      </c>
      <c r="N291" s="119">
        <v>0.12751100000000001</v>
      </c>
      <c r="O291" s="118" t="s">
        <v>76</v>
      </c>
      <c r="P291"/>
      <c r="Q291"/>
      <c r="R291"/>
      <c r="S291"/>
      <c r="T291"/>
      <c r="U291"/>
    </row>
    <row r="292" spans="1:21" ht="15" x14ac:dyDescent="0.2">
      <c r="A292" s="125">
        <v>41551</v>
      </c>
      <c r="B292" s="120">
        <v>65.3</v>
      </c>
      <c r="C292" s="124">
        <v>0.11</v>
      </c>
      <c r="D292" s="123">
        <v>1.6873999999999999E-3</v>
      </c>
      <c r="E292" s="120">
        <v>64.73</v>
      </c>
      <c r="F292" s="120">
        <v>63.83</v>
      </c>
      <c r="G292" s="120">
        <v>65.430000000000007</v>
      </c>
      <c r="H292" s="121" t="s">
        <v>76</v>
      </c>
      <c r="I292" s="122">
        <v>33387601</v>
      </c>
      <c r="J292" s="121" t="s">
        <v>76</v>
      </c>
      <c r="K292" s="120">
        <v>64.877200000000002</v>
      </c>
      <c r="L292" s="120">
        <v>0.56999999999999995</v>
      </c>
      <c r="M292" s="120">
        <v>1.6</v>
      </c>
      <c r="N292" s="119">
        <v>-8.2841300000000007E-2</v>
      </c>
      <c r="O292" s="118" t="s">
        <v>76</v>
      </c>
      <c r="P292"/>
      <c r="Q292"/>
      <c r="R292"/>
      <c r="S292"/>
      <c r="T292"/>
      <c r="U292"/>
    </row>
    <row r="293" spans="1:21" ht="15" x14ac:dyDescent="0.2">
      <c r="A293" s="125">
        <v>41544</v>
      </c>
      <c r="B293" s="120">
        <v>65.19</v>
      </c>
      <c r="C293" s="124">
        <v>0.18</v>
      </c>
      <c r="D293" s="123">
        <v>2.7688000000000001E-3</v>
      </c>
      <c r="E293" s="120">
        <v>65.040000000000006</v>
      </c>
      <c r="F293" s="120">
        <v>64.2</v>
      </c>
      <c r="G293" s="120">
        <v>65.48</v>
      </c>
      <c r="H293" s="121" t="s">
        <v>76</v>
      </c>
      <c r="I293" s="122">
        <v>36403296</v>
      </c>
      <c r="J293" s="121" t="s">
        <v>76</v>
      </c>
      <c r="K293" s="120">
        <v>65.177099999999996</v>
      </c>
      <c r="L293" s="120">
        <v>0.15</v>
      </c>
      <c r="M293" s="120">
        <v>1.28</v>
      </c>
      <c r="N293" s="119">
        <v>-0.4568217</v>
      </c>
      <c r="O293" s="118" t="s">
        <v>76</v>
      </c>
      <c r="P293"/>
      <c r="Q293"/>
      <c r="R293"/>
      <c r="S293"/>
      <c r="T293"/>
      <c r="U293"/>
    </row>
    <row r="294" spans="1:21" ht="15" x14ac:dyDescent="0.2">
      <c r="A294" s="125">
        <v>41537</v>
      </c>
      <c r="B294" s="120">
        <v>65.010000000000005</v>
      </c>
      <c r="C294" s="124">
        <v>-1.68</v>
      </c>
      <c r="D294" s="123">
        <v>-2.51912E-2</v>
      </c>
      <c r="E294" s="120">
        <v>67.319999999999993</v>
      </c>
      <c r="F294" s="120">
        <v>64.91</v>
      </c>
      <c r="G294" s="120">
        <v>67.650000000000006</v>
      </c>
      <c r="H294" s="121" t="s">
        <v>76</v>
      </c>
      <c r="I294" s="122">
        <v>67019056</v>
      </c>
      <c r="J294" s="121" t="s">
        <v>76</v>
      </c>
      <c r="K294" s="120">
        <v>65.186599999999999</v>
      </c>
      <c r="L294" s="120">
        <v>-2.31</v>
      </c>
      <c r="M294" s="120">
        <v>2.74</v>
      </c>
      <c r="N294" s="119">
        <v>8.5444500000000007E-2</v>
      </c>
      <c r="O294" s="118" t="s">
        <v>76</v>
      </c>
      <c r="P294"/>
      <c r="Q294"/>
      <c r="R294"/>
      <c r="S294"/>
      <c r="T294"/>
      <c r="U294"/>
    </row>
    <row r="295" spans="1:21" ht="15" x14ac:dyDescent="0.2">
      <c r="A295" s="125">
        <v>41530</v>
      </c>
      <c r="B295" s="120">
        <v>66.69</v>
      </c>
      <c r="C295" s="124">
        <v>5.3</v>
      </c>
      <c r="D295" s="123">
        <v>8.6333300000000002E-2</v>
      </c>
      <c r="E295" s="120">
        <v>61.6</v>
      </c>
      <c r="F295" s="120">
        <v>61.27</v>
      </c>
      <c r="G295" s="120">
        <v>67.03</v>
      </c>
      <c r="H295" s="121" t="s">
        <v>76</v>
      </c>
      <c r="I295" s="122">
        <v>61743418</v>
      </c>
      <c r="J295" s="121" t="s">
        <v>76</v>
      </c>
      <c r="K295" s="120">
        <v>66.355199999999996</v>
      </c>
      <c r="L295" s="120">
        <v>5.09</v>
      </c>
      <c r="M295" s="120">
        <v>5.76</v>
      </c>
      <c r="N295" s="119">
        <v>0.77884310000000001</v>
      </c>
      <c r="O295" s="118" t="s">
        <v>76</v>
      </c>
      <c r="P295"/>
      <c r="Q295"/>
      <c r="R295"/>
      <c r="S295"/>
      <c r="T295"/>
      <c r="U295"/>
    </row>
    <row r="296" spans="1:21" ht="15" x14ac:dyDescent="0.2">
      <c r="A296" s="125">
        <v>41523</v>
      </c>
      <c r="B296" s="120">
        <v>61.39</v>
      </c>
      <c r="C296" s="124">
        <v>0.56000000000000005</v>
      </c>
      <c r="D296" s="123">
        <v>9.2060000000000006E-3</v>
      </c>
      <c r="E296" s="120">
        <v>61.42</v>
      </c>
      <c r="F296" s="120">
        <v>60.52</v>
      </c>
      <c r="G296" s="120">
        <v>61.99</v>
      </c>
      <c r="H296" s="121" t="s">
        <v>76</v>
      </c>
      <c r="I296" s="122">
        <v>34709873</v>
      </c>
      <c r="J296" s="121" t="s">
        <v>76</v>
      </c>
      <c r="K296" s="120">
        <v>61.408999999999999</v>
      </c>
      <c r="L296" s="120">
        <v>-0.03</v>
      </c>
      <c r="M296" s="120">
        <v>1.47</v>
      </c>
      <c r="N296" s="119">
        <v>0.14914740000000001</v>
      </c>
      <c r="O296" s="118" t="s">
        <v>76</v>
      </c>
      <c r="P296"/>
      <c r="Q296"/>
      <c r="R296"/>
      <c r="S296"/>
      <c r="T296"/>
      <c r="U296"/>
    </row>
    <row r="297" spans="1:21" ht="15" x14ac:dyDescent="0.2">
      <c r="A297" s="125">
        <v>41516</v>
      </c>
      <c r="B297" s="120">
        <v>60.83</v>
      </c>
      <c r="C297" s="124">
        <v>-0.9</v>
      </c>
      <c r="D297" s="123">
        <v>-1.45796E-2</v>
      </c>
      <c r="E297" s="120">
        <v>61.76</v>
      </c>
      <c r="F297" s="120">
        <v>60.41</v>
      </c>
      <c r="G297" s="120">
        <v>62.11</v>
      </c>
      <c r="H297" s="121" t="s">
        <v>76</v>
      </c>
      <c r="I297" s="122">
        <v>30204893</v>
      </c>
      <c r="J297" s="121" t="s">
        <v>76</v>
      </c>
      <c r="K297" s="120">
        <v>60.825200000000002</v>
      </c>
      <c r="L297" s="120">
        <v>-0.93</v>
      </c>
      <c r="M297" s="120">
        <v>1.7</v>
      </c>
      <c r="N297" s="119">
        <v>4.6853499999999999E-2</v>
      </c>
      <c r="O297" s="118" t="s">
        <v>76</v>
      </c>
      <c r="P297"/>
      <c r="Q297"/>
      <c r="R297"/>
      <c r="S297"/>
      <c r="T297"/>
      <c r="U297"/>
    </row>
    <row r="298" spans="1:21" ht="15" x14ac:dyDescent="0.2">
      <c r="A298" s="125">
        <v>41509</v>
      </c>
      <c r="B298" s="120">
        <v>61.73</v>
      </c>
      <c r="C298" s="124">
        <v>-0.44</v>
      </c>
      <c r="D298" s="123">
        <v>-7.0774000000000002E-3</v>
      </c>
      <c r="E298" s="120">
        <v>62.15</v>
      </c>
      <c r="F298" s="120">
        <v>61.09</v>
      </c>
      <c r="G298" s="120">
        <v>62.39</v>
      </c>
      <c r="H298" s="121" t="s">
        <v>76</v>
      </c>
      <c r="I298" s="122">
        <v>28853028</v>
      </c>
      <c r="J298" s="121" t="s">
        <v>76</v>
      </c>
      <c r="K298" s="120">
        <v>61.6967</v>
      </c>
      <c r="L298" s="120">
        <v>-0.42</v>
      </c>
      <c r="M298" s="120">
        <v>1.3</v>
      </c>
      <c r="N298" s="119">
        <v>-0.23475109999999999</v>
      </c>
      <c r="O298" s="118" t="s">
        <v>76</v>
      </c>
      <c r="P298"/>
      <c r="Q298"/>
      <c r="R298"/>
      <c r="S298"/>
      <c r="T298"/>
      <c r="U298"/>
    </row>
    <row r="299" spans="1:21" ht="15" x14ac:dyDescent="0.2">
      <c r="A299" s="125">
        <v>41502</v>
      </c>
      <c r="B299" s="120">
        <v>62.17</v>
      </c>
      <c r="C299" s="124">
        <v>-2.56</v>
      </c>
      <c r="D299" s="123">
        <v>-3.9548899999999998E-2</v>
      </c>
      <c r="E299" s="120">
        <v>64.260000000000005</v>
      </c>
      <c r="F299" s="120">
        <v>61.71</v>
      </c>
      <c r="G299" s="120">
        <v>64.430000000000007</v>
      </c>
      <c r="H299" s="121" t="s">
        <v>76</v>
      </c>
      <c r="I299" s="122">
        <v>37704111</v>
      </c>
      <c r="J299" s="121" t="s">
        <v>76</v>
      </c>
      <c r="K299" s="120">
        <v>62.211199999999998</v>
      </c>
      <c r="L299" s="120">
        <v>-2.09</v>
      </c>
      <c r="M299" s="120">
        <v>2.72</v>
      </c>
      <c r="N299" s="119">
        <v>-0.28266639999999998</v>
      </c>
      <c r="O299" s="118" t="s">
        <v>76</v>
      </c>
      <c r="P299"/>
      <c r="Q299"/>
      <c r="R299"/>
      <c r="S299"/>
      <c r="T299"/>
      <c r="U299"/>
    </row>
    <row r="300" spans="1:21" ht="15" x14ac:dyDescent="0.2">
      <c r="A300" s="125">
        <v>41495</v>
      </c>
      <c r="B300" s="120">
        <v>64.73</v>
      </c>
      <c r="C300" s="124">
        <v>-1.78</v>
      </c>
      <c r="D300" s="123">
        <v>-2.6762899999999999E-2</v>
      </c>
      <c r="E300" s="120">
        <v>66.5</v>
      </c>
      <c r="F300" s="120">
        <v>64.12</v>
      </c>
      <c r="G300" s="120">
        <v>67.16</v>
      </c>
      <c r="H300" s="121" t="s">
        <v>76</v>
      </c>
      <c r="I300" s="122">
        <v>52561474</v>
      </c>
      <c r="J300" s="121" t="s">
        <v>76</v>
      </c>
      <c r="K300" s="120">
        <v>64.963899999999995</v>
      </c>
      <c r="L300" s="120">
        <v>-1.77</v>
      </c>
      <c r="M300" s="120">
        <v>3.04</v>
      </c>
      <c r="N300" s="119">
        <v>0.77517400000000003</v>
      </c>
      <c r="O300" s="118" t="s">
        <v>76</v>
      </c>
      <c r="P300"/>
      <c r="Q300"/>
      <c r="R300"/>
      <c r="S300"/>
      <c r="T300"/>
      <c r="U300"/>
    </row>
    <row r="301" spans="1:21" ht="15" x14ac:dyDescent="0.2">
      <c r="A301" s="125">
        <v>41488</v>
      </c>
      <c r="B301" s="120">
        <v>66.510000000000005</v>
      </c>
      <c r="C301" s="124">
        <v>1.53</v>
      </c>
      <c r="D301" s="123">
        <v>2.3545699999999999E-2</v>
      </c>
      <c r="E301" s="120">
        <v>64.8</v>
      </c>
      <c r="F301" s="120">
        <v>64.099999999999994</v>
      </c>
      <c r="G301" s="120">
        <v>66.59</v>
      </c>
      <c r="H301" s="121" t="s">
        <v>76</v>
      </c>
      <c r="I301" s="122">
        <v>29609195</v>
      </c>
      <c r="J301" s="121" t="s">
        <v>76</v>
      </c>
      <c r="K301" s="120">
        <v>66.163300000000007</v>
      </c>
      <c r="L301" s="120">
        <v>1.71</v>
      </c>
      <c r="M301" s="120">
        <v>2.4900000000000002</v>
      </c>
      <c r="N301" s="119">
        <v>0.13031780000000001</v>
      </c>
      <c r="O301" s="118" t="s">
        <v>76</v>
      </c>
      <c r="P301"/>
      <c r="Q301"/>
      <c r="R301"/>
      <c r="S301"/>
      <c r="T301"/>
      <c r="U301"/>
    </row>
    <row r="302" spans="1:21" ht="15" x14ac:dyDescent="0.2">
      <c r="A302" s="125">
        <v>41481</v>
      </c>
      <c r="B302" s="120">
        <v>64.98</v>
      </c>
      <c r="C302" s="124">
        <v>-0.18</v>
      </c>
      <c r="D302" s="123">
        <v>-2.7623999999999999E-3</v>
      </c>
      <c r="E302" s="120">
        <v>65.150000000000006</v>
      </c>
      <c r="F302" s="120">
        <v>64.11</v>
      </c>
      <c r="G302" s="120">
        <v>65.33</v>
      </c>
      <c r="H302" s="121" t="s">
        <v>76</v>
      </c>
      <c r="I302" s="122">
        <v>26195460</v>
      </c>
      <c r="J302" s="121" t="s">
        <v>76</v>
      </c>
      <c r="K302" s="120">
        <v>64.689400000000006</v>
      </c>
      <c r="L302" s="120">
        <v>-0.17</v>
      </c>
      <c r="M302" s="120">
        <v>1.22</v>
      </c>
      <c r="N302" s="119">
        <v>-0.2052833</v>
      </c>
      <c r="O302" s="118" t="s">
        <v>76</v>
      </c>
      <c r="P302"/>
      <c r="Q302"/>
      <c r="R302"/>
      <c r="S302"/>
      <c r="T302"/>
      <c r="U302"/>
    </row>
    <row r="303" spans="1:21" ht="15" x14ac:dyDescent="0.2">
      <c r="A303" s="125">
        <v>41474</v>
      </c>
      <c r="B303" s="120">
        <v>65.16</v>
      </c>
      <c r="C303" s="124">
        <v>-1.82</v>
      </c>
      <c r="D303" s="123">
        <v>-2.71723E-2</v>
      </c>
      <c r="E303" s="120">
        <v>67.02</v>
      </c>
      <c r="F303" s="120">
        <v>64.760000000000005</v>
      </c>
      <c r="G303" s="120">
        <v>67.36</v>
      </c>
      <c r="H303" s="121" t="s">
        <v>76</v>
      </c>
      <c r="I303" s="122">
        <v>32962012</v>
      </c>
      <c r="J303" s="121" t="s">
        <v>76</v>
      </c>
      <c r="K303" s="120">
        <v>65.294600000000003</v>
      </c>
      <c r="L303" s="120">
        <v>-1.86</v>
      </c>
      <c r="M303" s="120">
        <v>2.6</v>
      </c>
      <c r="N303" s="119">
        <v>5.6042099999999997E-2</v>
      </c>
      <c r="O303" s="118" t="s">
        <v>76</v>
      </c>
      <c r="P303"/>
      <c r="Q303"/>
      <c r="R303"/>
      <c r="S303"/>
      <c r="T303"/>
      <c r="U303"/>
    </row>
    <row r="304" spans="1:21" ht="15" x14ac:dyDescent="0.2">
      <c r="A304" s="125">
        <v>41467</v>
      </c>
      <c r="B304" s="120">
        <v>66.98</v>
      </c>
      <c r="C304" s="124">
        <v>3.16</v>
      </c>
      <c r="D304" s="123">
        <v>4.9514299999999997E-2</v>
      </c>
      <c r="E304" s="120">
        <v>64.28</v>
      </c>
      <c r="F304" s="120">
        <v>64.16</v>
      </c>
      <c r="G304" s="120">
        <v>67</v>
      </c>
      <c r="H304" s="121" t="s">
        <v>76</v>
      </c>
      <c r="I304" s="122">
        <v>31212783</v>
      </c>
      <c r="J304" s="121" t="s">
        <v>76</v>
      </c>
      <c r="K304" s="120">
        <v>66.703599999999994</v>
      </c>
      <c r="L304" s="120">
        <v>2.7</v>
      </c>
      <c r="M304" s="120">
        <v>2.84</v>
      </c>
      <c r="N304" s="119">
        <v>0.25281949999999997</v>
      </c>
      <c r="O304" s="118" t="s">
        <v>76</v>
      </c>
      <c r="P304"/>
      <c r="Q304"/>
      <c r="R304"/>
      <c r="S304"/>
      <c r="T304"/>
      <c r="U304"/>
    </row>
    <row r="305" spans="1:21" ht="15" x14ac:dyDescent="0.2">
      <c r="A305" s="125">
        <v>41460</v>
      </c>
      <c r="B305" s="120">
        <v>63.82</v>
      </c>
      <c r="C305" s="124">
        <v>0.67</v>
      </c>
      <c r="D305" s="123">
        <v>1.06097E-2</v>
      </c>
      <c r="E305" s="120">
        <v>63.84</v>
      </c>
      <c r="F305" s="120">
        <v>62.57</v>
      </c>
      <c r="G305" s="120">
        <v>64.92</v>
      </c>
      <c r="H305" s="121" t="s">
        <v>76</v>
      </c>
      <c r="I305" s="122">
        <v>24914030</v>
      </c>
      <c r="J305" s="121" t="s">
        <v>76</v>
      </c>
      <c r="K305" s="120">
        <v>63.621400000000001</v>
      </c>
      <c r="L305" s="120">
        <v>-0.02</v>
      </c>
      <c r="M305" s="120">
        <v>2.35</v>
      </c>
      <c r="N305" s="119">
        <v>-0.27659660000000003</v>
      </c>
      <c r="O305" s="118" t="s">
        <v>76</v>
      </c>
      <c r="P305"/>
      <c r="Q305"/>
      <c r="R305"/>
      <c r="S305"/>
      <c r="T305"/>
      <c r="U305"/>
    </row>
    <row r="306" spans="1:21" ht="15" x14ac:dyDescent="0.2">
      <c r="A306" s="125">
        <v>41453</v>
      </c>
      <c r="B306" s="120">
        <v>63.15</v>
      </c>
      <c r="C306" s="124">
        <v>0.42</v>
      </c>
      <c r="D306" s="123">
        <v>6.6953999999999998E-3</v>
      </c>
      <c r="E306" s="120">
        <v>62.25</v>
      </c>
      <c r="F306" s="120">
        <v>61.82</v>
      </c>
      <c r="G306" s="120">
        <v>64.52</v>
      </c>
      <c r="H306" s="121" t="s">
        <v>76</v>
      </c>
      <c r="I306" s="122">
        <v>34440021</v>
      </c>
      <c r="J306" s="121" t="s">
        <v>76</v>
      </c>
      <c r="K306" s="120">
        <v>63.689500000000002</v>
      </c>
      <c r="L306" s="120">
        <v>0.9</v>
      </c>
      <c r="M306" s="120">
        <v>2.7</v>
      </c>
      <c r="N306" s="119">
        <v>-0.19940649999999999</v>
      </c>
      <c r="O306" s="118" t="s">
        <v>76</v>
      </c>
      <c r="P306"/>
      <c r="Q306"/>
      <c r="R306"/>
      <c r="S306"/>
      <c r="T306"/>
      <c r="U306"/>
    </row>
    <row r="307" spans="1:21" ht="15" x14ac:dyDescent="0.2">
      <c r="A307" s="125">
        <v>41446</v>
      </c>
      <c r="B307" s="120">
        <v>62.73</v>
      </c>
      <c r="C307" s="124">
        <v>-1.07</v>
      </c>
      <c r="D307" s="123">
        <v>-1.67712E-2</v>
      </c>
      <c r="E307" s="120">
        <v>64.3</v>
      </c>
      <c r="F307" s="120">
        <v>61.82</v>
      </c>
      <c r="G307" s="120">
        <v>65.55</v>
      </c>
      <c r="H307" s="121" t="s">
        <v>76</v>
      </c>
      <c r="I307" s="122">
        <v>43018111</v>
      </c>
      <c r="J307" s="121" t="s">
        <v>76</v>
      </c>
      <c r="K307" s="120">
        <v>62.557000000000002</v>
      </c>
      <c r="L307" s="120">
        <v>-1.57</v>
      </c>
      <c r="M307" s="120">
        <v>3.73</v>
      </c>
      <c r="N307" s="119">
        <v>0.3550489</v>
      </c>
      <c r="O307" s="118" t="s">
        <v>76</v>
      </c>
      <c r="P307"/>
      <c r="Q307"/>
      <c r="R307"/>
      <c r="S307"/>
      <c r="T307"/>
      <c r="U307"/>
    </row>
    <row r="308" spans="1:21" ht="15" x14ac:dyDescent="0.2">
      <c r="A308" s="125">
        <v>41439</v>
      </c>
      <c r="B308" s="120">
        <v>63.8</v>
      </c>
      <c r="C308" s="124">
        <v>-1.05</v>
      </c>
      <c r="D308" s="123">
        <v>-1.6191199999999999E-2</v>
      </c>
      <c r="E308" s="120">
        <v>64.91</v>
      </c>
      <c r="F308" s="120">
        <v>62.52</v>
      </c>
      <c r="G308" s="120">
        <v>64.97</v>
      </c>
      <c r="H308" s="121" t="s">
        <v>76</v>
      </c>
      <c r="I308" s="122">
        <v>31746537</v>
      </c>
      <c r="J308" s="121" t="s">
        <v>76</v>
      </c>
      <c r="K308" s="120">
        <v>63.941099999999999</v>
      </c>
      <c r="L308" s="120">
        <v>-1.1100000000000001</v>
      </c>
      <c r="M308" s="120">
        <v>2.4500000000000002</v>
      </c>
      <c r="N308" s="119">
        <v>-0.24462030000000001</v>
      </c>
      <c r="O308" s="118" t="s">
        <v>76</v>
      </c>
      <c r="P308"/>
      <c r="Q308"/>
      <c r="R308"/>
      <c r="S308"/>
      <c r="T308"/>
      <c r="U308"/>
    </row>
    <row r="309" spans="1:21" ht="15" x14ac:dyDescent="0.2">
      <c r="A309" s="125">
        <v>41432</v>
      </c>
      <c r="B309" s="120">
        <v>64.849999999999994</v>
      </c>
      <c r="C309" s="124">
        <v>1.77</v>
      </c>
      <c r="D309" s="123">
        <v>2.8059600000000001E-2</v>
      </c>
      <c r="E309" s="120">
        <v>63.06</v>
      </c>
      <c r="F309" s="120">
        <v>62.04</v>
      </c>
      <c r="G309" s="120">
        <v>64.930000000000007</v>
      </c>
      <c r="H309" s="121" t="s">
        <v>76</v>
      </c>
      <c r="I309" s="122">
        <v>42027258</v>
      </c>
      <c r="J309" s="121" t="s">
        <v>76</v>
      </c>
      <c r="K309" s="120">
        <v>64.328299999999999</v>
      </c>
      <c r="L309" s="120">
        <v>1.79</v>
      </c>
      <c r="M309" s="120">
        <v>2.89</v>
      </c>
      <c r="N309" s="119">
        <v>6.2046900000000002E-2</v>
      </c>
      <c r="O309" s="118" t="s">
        <v>76</v>
      </c>
      <c r="P309"/>
      <c r="Q309"/>
      <c r="R309"/>
      <c r="S309"/>
      <c r="T309"/>
      <c r="U309"/>
    </row>
    <row r="310" spans="1:21" ht="15" x14ac:dyDescent="0.2">
      <c r="A310" s="125">
        <v>41425</v>
      </c>
      <c r="B310" s="120">
        <v>63.08</v>
      </c>
      <c r="C310" s="124">
        <v>-2.41</v>
      </c>
      <c r="D310" s="123">
        <v>-3.6799499999999999E-2</v>
      </c>
      <c r="E310" s="120">
        <v>65.98</v>
      </c>
      <c r="F310" s="120">
        <v>63.07</v>
      </c>
      <c r="G310" s="120">
        <v>67.11</v>
      </c>
      <c r="H310" s="121" t="s">
        <v>76</v>
      </c>
      <c r="I310" s="122">
        <v>39571940</v>
      </c>
      <c r="J310" s="121" t="s">
        <v>76</v>
      </c>
      <c r="K310" s="120">
        <v>63.932200000000002</v>
      </c>
      <c r="L310" s="120">
        <v>-2.9</v>
      </c>
      <c r="M310" s="120">
        <v>4.04</v>
      </c>
      <c r="N310" s="119">
        <v>4.7449999999999999E-2</v>
      </c>
      <c r="O310" s="118" t="s">
        <v>76</v>
      </c>
      <c r="P310"/>
      <c r="Q310"/>
      <c r="R310"/>
      <c r="S310"/>
      <c r="T310"/>
      <c r="U310"/>
    </row>
    <row r="311" spans="1:21" ht="15" x14ac:dyDescent="0.2">
      <c r="A311" s="125">
        <v>41418</v>
      </c>
      <c r="B311" s="120">
        <v>65.489999999999995</v>
      </c>
      <c r="C311" s="124">
        <v>-1.0900000000000001</v>
      </c>
      <c r="D311" s="123">
        <v>-1.6371299999999998E-2</v>
      </c>
      <c r="E311" s="120">
        <v>66.58</v>
      </c>
      <c r="F311" s="120">
        <v>64.239999999999995</v>
      </c>
      <c r="G311" s="120">
        <v>66.710099999999997</v>
      </c>
      <c r="H311" s="121" t="s">
        <v>76</v>
      </c>
      <c r="I311" s="122">
        <v>37779311</v>
      </c>
      <c r="J311" s="121" t="s">
        <v>76</v>
      </c>
      <c r="K311" s="120">
        <v>65.046599999999998</v>
      </c>
      <c r="L311" s="120">
        <v>-1.0900000000000001</v>
      </c>
      <c r="M311" s="120">
        <v>2.4701</v>
      </c>
      <c r="N311" s="119">
        <v>-6.5708199999999994E-2</v>
      </c>
      <c r="O311" s="118" t="s">
        <v>76</v>
      </c>
      <c r="P311"/>
      <c r="Q311"/>
      <c r="R311"/>
      <c r="S311"/>
      <c r="T311"/>
      <c r="U311"/>
    </row>
    <row r="312" spans="1:21" ht="15" x14ac:dyDescent="0.2">
      <c r="A312" s="125">
        <v>41411</v>
      </c>
      <c r="B312" s="120">
        <v>66.58</v>
      </c>
      <c r="C312" s="124">
        <v>-0.62</v>
      </c>
      <c r="D312" s="123">
        <v>-9.2262000000000004E-3</v>
      </c>
      <c r="E312" s="120">
        <v>66.959999999999994</v>
      </c>
      <c r="F312" s="120">
        <v>65.680000000000007</v>
      </c>
      <c r="G312" s="120">
        <v>67.89</v>
      </c>
      <c r="H312" s="121" t="s">
        <v>76</v>
      </c>
      <c r="I312" s="122">
        <v>40436308</v>
      </c>
      <c r="J312" s="121" t="s">
        <v>76</v>
      </c>
      <c r="K312" s="120">
        <v>66.218800000000002</v>
      </c>
      <c r="L312" s="120">
        <v>-0.38</v>
      </c>
      <c r="M312" s="120">
        <v>2.21</v>
      </c>
      <c r="N312" s="119">
        <v>-0.35377500000000001</v>
      </c>
      <c r="O312" s="118" t="s">
        <v>76</v>
      </c>
      <c r="P312"/>
      <c r="Q312"/>
      <c r="R312"/>
      <c r="S312"/>
      <c r="T312"/>
      <c r="U312"/>
    </row>
    <row r="313" spans="1:21" ht="15" x14ac:dyDescent="0.2">
      <c r="A313" s="125">
        <v>41404</v>
      </c>
      <c r="B313" s="120">
        <v>67.2</v>
      </c>
      <c r="C313" s="124">
        <v>2.4</v>
      </c>
      <c r="D313" s="123">
        <v>3.7037E-2</v>
      </c>
      <c r="E313" s="120">
        <v>65.09</v>
      </c>
      <c r="F313" s="120">
        <v>64.510000000000005</v>
      </c>
      <c r="G313" s="120">
        <v>67.430000000000007</v>
      </c>
      <c r="H313" s="121" t="s">
        <v>76</v>
      </c>
      <c r="I313" s="122">
        <v>62573110</v>
      </c>
      <c r="J313" s="121" t="s">
        <v>76</v>
      </c>
      <c r="K313" s="120">
        <v>67.136099999999999</v>
      </c>
      <c r="L313" s="120">
        <v>2.11</v>
      </c>
      <c r="M313" s="120">
        <v>2.92</v>
      </c>
      <c r="N313" s="119">
        <v>0.66177379999999997</v>
      </c>
      <c r="O313" s="118" t="s">
        <v>76</v>
      </c>
      <c r="P313"/>
      <c r="Q313"/>
      <c r="R313"/>
      <c r="S313"/>
      <c r="T313"/>
      <c r="U313"/>
    </row>
    <row r="314" spans="1:21" ht="15" x14ac:dyDescent="0.2">
      <c r="A314" s="125">
        <v>41397</v>
      </c>
      <c r="B314" s="120">
        <v>64.8</v>
      </c>
      <c r="C314" s="124">
        <v>2.93</v>
      </c>
      <c r="D314" s="123">
        <v>4.7357400000000001E-2</v>
      </c>
      <c r="E314" s="120">
        <v>62.82</v>
      </c>
      <c r="F314" s="120">
        <v>62.44</v>
      </c>
      <c r="G314" s="120">
        <v>64.849999999999994</v>
      </c>
      <c r="H314" s="121" t="s">
        <v>76</v>
      </c>
      <c r="I314" s="122">
        <v>37654408</v>
      </c>
      <c r="J314" s="121" t="s">
        <v>76</v>
      </c>
      <c r="K314" s="120">
        <v>64.505300000000005</v>
      </c>
      <c r="L314" s="120">
        <v>1.98</v>
      </c>
      <c r="M314" s="120">
        <v>2.41</v>
      </c>
      <c r="N314" s="119">
        <v>0.11966540000000001</v>
      </c>
      <c r="O314" s="118" t="s">
        <v>76</v>
      </c>
      <c r="P314"/>
      <c r="Q314"/>
      <c r="R314"/>
      <c r="S314"/>
      <c r="T314"/>
      <c r="U314"/>
    </row>
    <row r="315" spans="1:21" ht="15" x14ac:dyDescent="0.2">
      <c r="A315" s="125">
        <v>41390</v>
      </c>
      <c r="B315" s="120">
        <v>61.87</v>
      </c>
      <c r="C315" s="124">
        <v>0.31</v>
      </c>
      <c r="D315" s="123">
        <v>5.0356999999999997E-3</v>
      </c>
      <c r="E315" s="120">
        <v>61.59</v>
      </c>
      <c r="F315" s="120">
        <v>61.15</v>
      </c>
      <c r="G315" s="120">
        <v>62.9</v>
      </c>
      <c r="H315" s="121" t="s">
        <v>76</v>
      </c>
      <c r="I315" s="122">
        <v>33630054</v>
      </c>
      <c r="J315" s="121" t="s">
        <v>76</v>
      </c>
      <c r="K315" s="120">
        <v>61.888800000000003</v>
      </c>
      <c r="L315" s="120">
        <v>0.28000000000000003</v>
      </c>
      <c r="M315" s="120">
        <v>1.75</v>
      </c>
      <c r="N315" s="119">
        <v>-0.36016979999999998</v>
      </c>
      <c r="O315" s="118" t="s">
        <v>76</v>
      </c>
      <c r="P315"/>
      <c r="Q315"/>
      <c r="R315"/>
      <c r="S315"/>
      <c r="T315"/>
      <c r="U315"/>
    </row>
    <row r="316" spans="1:21" ht="15" x14ac:dyDescent="0.2">
      <c r="A316" s="125">
        <v>41383</v>
      </c>
      <c r="B316" s="120">
        <v>61.56</v>
      </c>
      <c r="C316" s="124">
        <v>1.01</v>
      </c>
      <c r="D316" s="123">
        <v>1.6680400000000001E-2</v>
      </c>
      <c r="E316" s="120">
        <v>60.26</v>
      </c>
      <c r="F316" s="120">
        <v>58.84</v>
      </c>
      <c r="G316" s="120">
        <v>61.56</v>
      </c>
      <c r="H316" s="121" t="s">
        <v>76</v>
      </c>
      <c r="I316" s="122">
        <v>52560905</v>
      </c>
      <c r="J316" s="121" t="s">
        <v>76</v>
      </c>
      <c r="K316" s="120">
        <v>61.067900000000002</v>
      </c>
      <c r="L316" s="120">
        <v>1.3</v>
      </c>
      <c r="M316" s="120">
        <v>2.72</v>
      </c>
      <c r="N316" s="119">
        <v>0.171155</v>
      </c>
      <c r="O316" s="118" t="s">
        <v>76</v>
      </c>
      <c r="P316"/>
      <c r="Q316"/>
      <c r="R316"/>
      <c r="S316"/>
      <c r="T316"/>
      <c r="U316"/>
    </row>
    <row r="317" spans="1:21" ht="15" x14ac:dyDescent="0.2">
      <c r="A317" s="125">
        <v>41376</v>
      </c>
      <c r="B317" s="120">
        <v>60.55</v>
      </c>
      <c r="C317" s="124">
        <v>2.85</v>
      </c>
      <c r="D317" s="123">
        <v>4.9393399999999997E-2</v>
      </c>
      <c r="E317" s="120">
        <v>57.83</v>
      </c>
      <c r="F317" s="120">
        <v>57.76</v>
      </c>
      <c r="G317" s="120">
        <v>60.73</v>
      </c>
      <c r="H317" s="121" t="s">
        <v>76</v>
      </c>
      <c r="I317" s="122">
        <v>44879547</v>
      </c>
      <c r="J317" s="121" t="s">
        <v>76</v>
      </c>
      <c r="K317" s="120">
        <v>60.514400000000002</v>
      </c>
      <c r="L317" s="120">
        <v>2.72</v>
      </c>
      <c r="M317" s="120">
        <v>2.97</v>
      </c>
      <c r="N317" s="119">
        <v>0.28725109999999998</v>
      </c>
      <c r="O317" s="118" t="s">
        <v>76</v>
      </c>
      <c r="P317"/>
      <c r="Q317"/>
      <c r="R317"/>
      <c r="S317"/>
      <c r="T317"/>
      <c r="U317"/>
    </row>
    <row r="318" spans="1:21" ht="15" x14ac:dyDescent="0.2">
      <c r="A318" s="125">
        <v>41369</v>
      </c>
      <c r="B318" s="120">
        <v>57.7</v>
      </c>
      <c r="C318" s="124">
        <v>0.9</v>
      </c>
      <c r="D318" s="123">
        <v>1.5845100000000001E-2</v>
      </c>
      <c r="E318" s="120">
        <v>56.89</v>
      </c>
      <c r="F318" s="120">
        <v>56.15</v>
      </c>
      <c r="G318" s="120">
        <v>57.75</v>
      </c>
      <c r="H318" s="121" t="s">
        <v>76</v>
      </c>
      <c r="I318" s="122">
        <v>34864641</v>
      </c>
      <c r="J318" s="121" t="s">
        <v>76</v>
      </c>
      <c r="K318" s="120">
        <v>57.307099999999998</v>
      </c>
      <c r="L318" s="120">
        <v>0.81</v>
      </c>
      <c r="M318" s="120">
        <v>1.6</v>
      </c>
      <c r="N318" s="119">
        <v>0.35896440000000002</v>
      </c>
      <c r="O318" s="118" t="s">
        <v>76</v>
      </c>
      <c r="P318"/>
      <c r="Q318"/>
      <c r="R318"/>
      <c r="S318"/>
      <c r="T318"/>
      <c r="U318"/>
    </row>
    <row r="319" spans="1:21" ht="15" x14ac:dyDescent="0.2">
      <c r="A319" s="125">
        <v>41362</v>
      </c>
      <c r="B319" s="120">
        <v>56.8</v>
      </c>
      <c r="C319" s="124">
        <v>0.02</v>
      </c>
      <c r="D319" s="123">
        <v>3.522E-4</v>
      </c>
      <c r="E319" s="120">
        <v>57</v>
      </c>
      <c r="F319" s="120">
        <v>55.865000000000002</v>
      </c>
      <c r="G319" s="120">
        <v>57.107999999999997</v>
      </c>
      <c r="H319" s="121" t="s">
        <v>76</v>
      </c>
      <c r="I319" s="122">
        <v>25655302</v>
      </c>
      <c r="J319" s="121" t="s">
        <v>76</v>
      </c>
      <c r="K319" s="120">
        <v>56.762900000000002</v>
      </c>
      <c r="L319" s="120">
        <v>-0.2</v>
      </c>
      <c r="M319" s="120">
        <v>1.2430000000000001</v>
      </c>
      <c r="N319" s="119">
        <v>-0.1642807</v>
      </c>
      <c r="O319" s="118" t="s">
        <v>76</v>
      </c>
      <c r="P319"/>
      <c r="Q319"/>
      <c r="R319"/>
      <c r="S319"/>
      <c r="T319"/>
      <c r="U319"/>
    </row>
    <row r="320" spans="1:21" ht="15" x14ac:dyDescent="0.2">
      <c r="A320" s="125">
        <v>41355</v>
      </c>
      <c r="B320" s="120">
        <v>56.78</v>
      </c>
      <c r="C320" s="124">
        <v>-0.8</v>
      </c>
      <c r="D320" s="123">
        <v>-1.38937E-2</v>
      </c>
      <c r="E320" s="120">
        <v>57.08</v>
      </c>
      <c r="F320" s="120">
        <v>55.76</v>
      </c>
      <c r="G320" s="120">
        <v>57.19</v>
      </c>
      <c r="H320" s="121" t="s">
        <v>76</v>
      </c>
      <c r="I320" s="122">
        <v>30698468</v>
      </c>
      <c r="J320" s="121" t="s">
        <v>76</v>
      </c>
      <c r="K320" s="120">
        <v>56.790599999999998</v>
      </c>
      <c r="L320" s="120">
        <v>-0.3</v>
      </c>
      <c r="M320" s="120">
        <v>1.43</v>
      </c>
      <c r="N320" s="119">
        <v>-0.21760879999999999</v>
      </c>
      <c r="O320" s="118" t="s">
        <v>76</v>
      </c>
      <c r="P320"/>
      <c r="Q320"/>
      <c r="R320"/>
      <c r="S320"/>
      <c r="T320"/>
      <c r="U320"/>
    </row>
    <row r="321" spans="1:21" ht="15" x14ac:dyDescent="0.2">
      <c r="A321" s="125">
        <v>41348</v>
      </c>
      <c r="B321" s="120">
        <v>57.58</v>
      </c>
      <c r="C321" s="124">
        <v>0.19</v>
      </c>
      <c r="D321" s="123">
        <v>3.3107000000000002E-3</v>
      </c>
      <c r="E321" s="120">
        <v>57.39</v>
      </c>
      <c r="F321" s="120">
        <v>56.7</v>
      </c>
      <c r="G321" s="120">
        <v>57.82</v>
      </c>
      <c r="H321" s="121" t="s">
        <v>76</v>
      </c>
      <c r="I321" s="122">
        <v>39236724</v>
      </c>
      <c r="J321" s="121" t="s">
        <v>76</v>
      </c>
      <c r="K321" s="120">
        <v>57.565199999999997</v>
      </c>
      <c r="L321" s="120">
        <v>0.19</v>
      </c>
      <c r="M321" s="120">
        <v>1.1200000000000001</v>
      </c>
      <c r="N321" s="119">
        <v>0.22716439999999999</v>
      </c>
      <c r="O321" s="118" t="s">
        <v>76</v>
      </c>
      <c r="P321"/>
      <c r="Q321"/>
      <c r="R321"/>
      <c r="S321"/>
      <c r="T321"/>
      <c r="U321"/>
    </row>
    <row r="322" spans="1:21" ht="15" x14ac:dyDescent="0.2">
      <c r="A322" s="125">
        <v>41341</v>
      </c>
      <c r="B322" s="120">
        <v>57.39</v>
      </c>
      <c r="C322" s="124">
        <v>2.06</v>
      </c>
      <c r="D322" s="123">
        <v>3.7231199999999999E-2</v>
      </c>
      <c r="E322" s="120">
        <v>55.16</v>
      </c>
      <c r="F322" s="120">
        <v>55</v>
      </c>
      <c r="G322" s="120">
        <v>57.51</v>
      </c>
      <c r="H322" s="121" t="s">
        <v>76</v>
      </c>
      <c r="I322" s="122">
        <v>31973486</v>
      </c>
      <c r="J322" s="121" t="s">
        <v>76</v>
      </c>
      <c r="K322" s="120">
        <v>57.131100000000004</v>
      </c>
      <c r="L322" s="120">
        <v>2.23</v>
      </c>
      <c r="M322" s="120">
        <v>2.5099999999999998</v>
      </c>
      <c r="N322" s="119">
        <v>-0.1638087</v>
      </c>
      <c r="O322" s="118" t="s">
        <v>76</v>
      </c>
      <c r="P322"/>
      <c r="Q322"/>
      <c r="R322"/>
      <c r="S322"/>
      <c r="T322"/>
      <c r="U322"/>
    </row>
    <row r="323" spans="1:21" ht="15" x14ac:dyDescent="0.2">
      <c r="A323" s="125">
        <v>41334</v>
      </c>
      <c r="B323" s="120">
        <v>55.33</v>
      </c>
      <c r="C323" s="124">
        <v>1.08</v>
      </c>
      <c r="D323" s="123">
        <v>1.99078E-2</v>
      </c>
      <c r="E323" s="120">
        <v>54.6</v>
      </c>
      <c r="F323" s="120">
        <v>53.59</v>
      </c>
      <c r="G323" s="120">
        <v>55.37</v>
      </c>
      <c r="H323" s="121" t="s">
        <v>76</v>
      </c>
      <c r="I323" s="122">
        <v>38237046</v>
      </c>
      <c r="J323" s="121" t="s">
        <v>76</v>
      </c>
      <c r="K323" s="120">
        <v>55.078899999999997</v>
      </c>
      <c r="L323" s="120">
        <v>0.73</v>
      </c>
      <c r="M323" s="120">
        <v>1.78</v>
      </c>
      <c r="N323" s="119">
        <v>0.247583</v>
      </c>
      <c r="O323" s="118" t="s">
        <v>76</v>
      </c>
      <c r="P323"/>
      <c r="Q323"/>
      <c r="R323"/>
      <c r="S323"/>
      <c r="T323"/>
      <c r="U323"/>
    </row>
    <row r="324" spans="1:21" ht="15" x14ac:dyDescent="0.2">
      <c r="A324" s="125">
        <v>41327</v>
      </c>
      <c r="B324" s="120">
        <v>54.25</v>
      </c>
      <c r="C324" s="124">
        <v>-1.36</v>
      </c>
      <c r="D324" s="123">
        <v>-2.4455999999999999E-2</v>
      </c>
      <c r="E324" s="120">
        <v>55.58</v>
      </c>
      <c r="F324" s="120">
        <v>53.93</v>
      </c>
      <c r="G324" s="120">
        <v>55.95</v>
      </c>
      <c r="H324" s="121" t="s">
        <v>76</v>
      </c>
      <c r="I324" s="122">
        <v>30648900</v>
      </c>
      <c r="J324" s="121" t="s">
        <v>76</v>
      </c>
      <c r="K324" s="120">
        <v>54.187100000000001</v>
      </c>
      <c r="L324" s="120">
        <v>-1.33</v>
      </c>
      <c r="M324" s="120">
        <v>2.02</v>
      </c>
      <c r="N324" s="119">
        <v>-0.35023379999999998</v>
      </c>
      <c r="O324" s="118" t="s">
        <v>76</v>
      </c>
      <c r="P324"/>
      <c r="Q324"/>
      <c r="R324"/>
      <c r="S324"/>
      <c r="T324"/>
      <c r="U324"/>
    </row>
    <row r="325" spans="1:21" ht="15" x14ac:dyDescent="0.2">
      <c r="A325" s="125">
        <v>41320</v>
      </c>
      <c r="B325" s="120">
        <v>55.61</v>
      </c>
      <c r="C325" s="124">
        <v>0.95</v>
      </c>
      <c r="D325" s="123">
        <v>1.7380199999999998E-2</v>
      </c>
      <c r="E325" s="120">
        <v>54.65</v>
      </c>
      <c r="F325" s="120">
        <v>54.59</v>
      </c>
      <c r="G325" s="120">
        <v>55.62</v>
      </c>
      <c r="H325" s="121" t="s">
        <v>76</v>
      </c>
      <c r="I325" s="122">
        <v>47169118</v>
      </c>
      <c r="J325" s="121" t="s">
        <v>76</v>
      </c>
      <c r="K325" s="120">
        <v>55.175800000000002</v>
      </c>
      <c r="L325" s="120">
        <v>0.96</v>
      </c>
      <c r="M325" s="120">
        <v>1.03</v>
      </c>
      <c r="N325" s="119">
        <v>-0.28654190000000002</v>
      </c>
      <c r="O325" s="118" t="s">
        <v>76</v>
      </c>
      <c r="P325"/>
      <c r="Q325"/>
      <c r="R325"/>
      <c r="S325"/>
      <c r="T325"/>
      <c r="U325"/>
    </row>
    <row r="326" spans="1:21" ht="15" x14ac:dyDescent="0.2">
      <c r="A326" s="125">
        <v>41313</v>
      </c>
      <c r="B326" s="120">
        <v>54.66</v>
      </c>
      <c r="C326" s="124">
        <v>7.0000000000000007E-2</v>
      </c>
      <c r="D326" s="123">
        <v>1.2823000000000001E-3</v>
      </c>
      <c r="E326" s="120">
        <v>54.16</v>
      </c>
      <c r="F326" s="120">
        <v>53.41</v>
      </c>
      <c r="G326" s="120">
        <v>55.5</v>
      </c>
      <c r="H326" s="121" t="s">
        <v>76</v>
      </c>
      <c r="I326" s="122">
        <v>66113365</v>
      </c>
      <c r="J326" s="121" t="s">
        <v>76</v>
      </c>
      <c r="K326" s="120">
        <v>54.611899999999999</v>
      </c>
      <c r="L326" s="120">
        <v>0.5</v>
      </c>
      <c r="M326" s="120">
        <v>2.09</v>
      </c>
      <c r="N326" s="119">
        <v>0.58796959999999998</v>
      </c>
      <c r="O326" s="118" t="s">
        <v>76</v>
      </c>
      <c r="P326"/>
      <c r="Q326"/>
      <c r="R326"/>
      <c r="S326"/>
      <c r="T326"/>
      <c r="U326"/>
    </row>
    <row r="327" spans="1:21" ht="15" x14ac:dyDescent="0.2">
      <c r="A327" s="125">
        <v>41306</v>
      </c>
      <c r="B327" s="120">
        <v>54.59</v>
      </c>
      <c r="C327" s="124">
        <v>0.21</v>
      </c>
      <c r="D327" s="123">
        <v>3.8617E-3</v>
      </c>
      <c r="E327" s="120">
        <v>54.28</v>
      </c>
      <c r="F327" s="120">
        <v>53.53</v>
      </c>
      <c r="G327" s="120">
        <v>54.87</v>
      </c>
      <c r="H327" s="121" t="s">
        <v>76</v>
      </c>
      <c r="I327" s="122">
        <v>41633899</v>
      </c>
      <c r="J327" s="121" t="s">
        <v>76</v>
      </c>
      <c r="K327" s="120">
        <v>54.6023</v>
      </c>
      <c r="L327" s="120">
        <v>0.31</v>
      </c>
      <c r="M327" s="120">
        <v>1.34</v>
      </c>
      <c r="N327" s="119">
        <v>-9.3782999999999991E-3</v>
      </c>
      <c r="O327" s="118" t="s">
        <v>76</v>
      </c>
      <c r="P327"/>
      <c r="Q327"/>
      <c r="R327"/>
      <c r="S327"/>
      <c r="T327"/>
      <c r="U327"/>
    </row>
    <row r="328" spans="1:21" ht="15" x14ac:dyDescent="0.2">
      <c r="A328" s="125">
        <v>41299</v>
      </c>
      <c r="B328" s="120">
        <v>54.38</v>
      </c>
      <c r="C328" s="124">
        <v>2.04</v>
      </c>
      <c r="D328" s="123">
        <v>3.8975900000000001E-2</v>
      </c>
      <c r="E328" s="120">
        <v>52.39</v>
      </c>
      <c r="F328" s="120">
        <v>52.18</v>
      </c>
      <c r="G328" s="120">
        <v>54.87</v>
      </c>
      <c r="H328" s="121" t="s">
        <v>76</v>
      </c>
      <c r="I328" s="122">
        <v>42028051</v>
      </c>
      <c r="J328" s="121" t="s">
        <v>76</v>
      </c>
      <c r="K328" s="120">
        <v>54.273499999999999</v>
      </c>
      <c r="L328" s="120">
        <v>1.99</v>
      </c>
      <c r="M328" s="120">
        <v>2.69</v>
      </c>
      <c r="N328" s="119">
        <v>-1.3543599999999999E-2</v>
      </c>
      <c r="O328" s="118" t="s">
        <v>76</v>
      </c>
      <c r="P328"/>
      <c r="Q328"/>
      <c r="R328"/>
      <c r="S328"/>
      <c r="T328"/>
      <c r="U328"/>
    </row>
    <row r="329" spans="1:21" ht="15" x14ac:dyDescent="0.2">
      <c r="A329" s="125">
        <v>41292</v>
      </c>
      <c r="B329" s="120">
        <v>52.34</v>
      </c>
      <c r="C329" s="124">
        <v>1.76</v>
      </c>
      <c r="D329" s="123">
        <v>3.4796399999999998E-2</v>
      </c>
      <c r="E329" s="120">
        <v>50.4</v>
      </c>
      <c r="F329" s="120">
        <v>50.18</v>
      </c>
      <c r="G329" s="120">
        <v>52.7</v>
      </c>
      <c r="H329" s="121" t="s">
        <v>76</v>
      </c>
      <c r="I329" s="122">
        <v>42605079</v>
      </c>
      <c r="J329" s="121" t="s">
        <v>76</v>
      </c>
      <c r="K329" s="120">
        <v>52.140900000000002</v>
      </c>
      <c r="L329" s="120">
        <v>1.94</v>
      </c>
      <c r="M329" s="120">
        <v>2.52</v>
      </c>
      <c r="N329" s="119">
        <v>2.0496400000000001E-2</v>
      </c>
      <c r="O329" s="118" t="s">
        <v>76</v>
      </c>
      <c r="P329"/>
      <c r="Q329"/>
      <c r="R329"/>
      <c r="S329"/>
      <c r="T329"/>
      <c r="U329"/>
    </row>
    <row r="330" spans="1:21" ht="15" x14ac:dyDescent="0.2">
      <c r="A330" s="125">
        <v>41285</v>
      </c>
      <c r="B330" s="120">
        <v>50.58</v>
      </c>
      <c r="C330" s="124">
        <v>-1.61</v>
      </c>
      <c r="D330" s="123">
        <v>-3.0848799999999999E-2</v>
      </c>
      <c r="E330" s="120">
        <v>51.76</v>
      </c>
      <c r="F330" s="120">
        <v>50.45</v>
      </c>
      <c r="G330" s="120">
        <v>51.76</v>
      </c>
      <c r="H330" s="121" t="s">
        <v>76</v>
      </c>
      <c r="I330" s="122">
        <v>41749367</v>
      </c>
      <c r="J330" s="121" t="s">
        <v>76</v>
      </c>
      <c r="K330" s="120">
        <v>50.668700000000001</v>
      </c>
      <c r="L330" s="120">
        <v>-1.18</v>
      </c>
      <c r="M330" s="120">
        <v>1.31</v>
      </c>
      <c r="N330" s="119">
        <v>9.2577499999999993E-2</v>
      </c>
      <c r="O330" s="118" t="s">
        <v>76</v>
      </c>
      <c r="P330"/>
      <c r="Q330"/>
      <c r="R330"/>
      <c r="S330"/>
      <c r="T330"/>
      <c r="U330"/>
    </row>
    <row r="331" spans="1:21" ht="15" x14ac:dyDescent="0.2">
      <c r="A331" s="125">
        <v>41278</v>
      </c>
      <c r="B331" s="120">
        <v>52.19</v>
      </c>
      <c r="C331" s="124">
        <v>3.04</v>
      </c>
      <c r="D331" s="123">
        <v>6.1851499999999997E-2</v>
      </c>
      <c r="E331" s="120">
        <v>48.89</v>
      </c>
      <c r="F331" s="120">
        <v>48.8</v>
      </c>
      <c r="G331" s="120">
        <v>52.335000000000001</v>
      </c>
      <c r="H331" s="121" t="s">
        <v>76</v>
      </c>
      <c r="I331" s="122">
        <v>38211813</v>
      </c>
      <c r="J331" s="121" t="s">
        <v>76</v>
      </c>
      <c r="K331" s="120">
        <v>52.031700000000001</v>
      </c>
      <c r="L331" s="120">
        <v>3.3</v>
      </c>
      <c r="M331" s="120">
        <v>3.5350000000000001</v>
      </c>
      <c r="N331" s="119">
        <v>0.82770239999999995</v>
      </c>
      <c r="O331" s="118" t="s">
        <v>76</v>
      </c>
      <c r="P331"/>
      <c r="Q331"/>
      <c r="R331"/>
      <c r="S331"/>
      <c r="T331"/>
      <c r="U331"/>
    </row>
    <row r="332" spans="1:21" ht="15" x14ac:dyDescent="0.2">
      <c r="A332" s="125">
        <v>41271</v>
      </c>
      <c r="B332" s="120">
        <v>49.15</v>
      </c>
      <c r="C332" s="124">
        <v>-0.85</v>
      </c>
      <c r="D332" s="119">
        <v>-1.7000000000000001E-2</v>
      </c>
      <c r="E332" s="120">
        <v>49.92</v>
      </c>
      <c r="F332" s="120">
        <v>48.9</v>
      </c>
      <c r="G332" s="120">
        <v>50.2</v>
      </c>
      <c r="H332" s="121" t="s">
        <v>76</v>
      </c>
      <c r="I332" s="122">
        <v>20907021</v>
      </c>
      <c r="J332" s="121" t="s">
        <v>76</v>
      </c>
      <c r="K332" s="120">
        <v>49.3735</v>
      </c>
      <c r="L332" s="120">
        <v>-0.77</v>
      </c>
      <c r="M332" s="120">
        <v>1.3</v>
      </c>
      <c r="N332" s="119">
        <v>-0.63411790000000001</v>
      </c>
      <c r="O332" s="118" t="s">
        <v>76</v>
      </c>
      <c r="P332"/>
      <c r="Q332"/>
      <c r="R332"/>
      <c r="S332"/>
      <c r="T332"/>
      <c r="U332"/>
    </row>
    <row r="333" spans="1:21" ht="15" x14ac:dyDescent="0.2">
      <c r="A333" s="125">
        <v>41264</v>
      </c>
      <c r="B333" s="120">
        <v>50</v>
      </c>
      <c r="C333" s="124">
        <v>1.33</v>
      </c>
      <c r="D333" s="119">
        <v>2.7326900000000001E-2</v>
      </c>
      <c r="E333" s="120">
        <v>48.72</v>
      </c>
      <c r="F333" s="120">
        <v>48.670099999999998</v>
      </c>
      <c r="G333" s="120">
        <v>51.06</v>
      </c>
      <c r="H333" s="121" t="s">
        <v>76</v>
      </c>
      <c r="I333" s="122">
        <v>57141412</v>
      </c>
      <c r="J333" s="121" t="s">
        <v>76</v>
      </c>
      <c r="K333" s="120">
        <v>50.196100000000001</v>
      </c>
      <c r="L333" s="120">
        <v>1.28</v>
      </c>
      <c r="M333" s="120">
        <v>2.3898999999999999</v>
      </c>
      <c r="N333" s="119">
        <v>0.63384379999999996</v>
      </c>
      <c r="O333" s="118" t="s">
        <v>76</v>
      </c>
      <c r="P333"/>
      <c r="Q333"/>
      <c r="R333"/>
      <c r="S333"/>
      <c r="T333"/>
      <c r="U333"/>
    </row>
    <row r="334" spans="1:21" ht="15" x14ac:dyDescent="0.2">
      <c r="A334" s="125">
        <v>41257</v>
      </c>
      <c r="B334" s="120">
        <v>48.67</v>
      </c>
      <c r="C334" s="124">
        <v>-0.56999999999999995</v>
      </c>
      <c r="D334" s="119">
        <v>-1.1575999999999999E-2</v>
      </c>
      <c r="E334" s="120">
        <v>49.21</v>
      </c>
      <c r="F334" s="120">
        <v>48.55</v>
      </c>
      <c r="G334" s="120">
        <v>50.07</v>
      </c>
      <c r="H334" s="121" t="s">
        <v>76</v>
      </c>
      <c r="I334" s="122">
        <v>34973608</v>
      </c>
      <c r="J334" s="121" t="s">
        <v>76</v>
      </c>
      <c r="K334" s="120">
        <v>48.766100000000002</v>
      </c>
      <c r="L334" s="120">
        <v>-0.54</v>
      </c>
      <c r="M334" s="120">
        <v>1.52</v>
      </c>
      <c r="N334" s="119">
        <v>-3.08493E-2</v>
      </c>
      <c r="O334" s="118" t="s">
        <v>76</v>
      </c>
      <c r="P334"/>
      <c r="Q334"/>
      <c r="R334"/>
      <c r="S334"/>
      <c r="T334"/>
      <c r="U334"/>
    </row>
    <row r="335" spans="1:21" ht="15" x14ac:dyDescent="0.2">
      <c r="A335" s="125">
        <v>41250</v>
      </c>
      <c r="B335" s="120">
        <v>49.24</v>
      </c>
      <c r="C335" s="124">
        <v>-0.42</v>
      </c>
      <c r="D335" s="119">
        <v>-8.4574999999999997E-3</v>
      </c>
      <c r="E335" s="120">
        <v>49.77</v>
      </c>
      <c r="F335" s="120">
        <v>48.56</v>
      </c>
      <c r="G335" s="120">
        <v>50</v>
      </c>
      <c r="H335" s="121" t="s">
        <v>76</v>
      </c>
      <c r="I335" s="122">
        <v>36086862</v>
      </c>
      <c r="J335" s="121" t="s">
        <v>76</v>
      </c>
      <c r="K335" s="120">
        <v>49.176099999999998</v>
      </c>
      <c r="L335" s="120">
        <v>-0.53</v>
      </c>
      <c r="M335" s="120">
        <v>1.44</v>
      </c>
      <c r="N335" s="119">
        <v>-0.1284671</v>
      </c>
      <c r="O335" s="118" t="s">
        <v>76</v>
      </c>
      <c r="P335"/>
      <c r="Q335"/>
      <c r="R335"/>
      <c r="S335"/>
      <c r="T335"/>
      <c r="U335"/>
    </row>
    <row r="336" spans="1:21" ht="15" x14ac:dyDescent="0.2">
      <c r="A336" s="125">
        <v>41243</v>
      </c>
      <c r="B336" s="120">
        <v>49.66</v>
      </c>
      <c r="C336" s="124">
        <v>0.4</v>
      </c>
      <c r="D336" s="119">
        <v>8.1201999999999993E-3</v>
      </c>
      <c r="E336" s="120">
        <v>48.98</v>
      </c>
      <c r="F336" s="120">
        <v>47.84</v>
      </c>
      <c r="G336" s="120">
        <v>49.94</v>
      </c>
      <c r="H336" s="121" t="s">
        <v>76</v>
      </c>
      <c r="I336" s="122">
        <v>41406198</v>
      </c>
      <c r="J336" s="121" t="s">
        <v>76</v>
      </c>
      <c r="K336" s="120">
        <v>49.591200000000001</v>
      </c>
      <c r="L336" s="120">
        <v>0.68</v>
      </c>
      <c r="M336" s="120">
        <v>2.1</v>
      </c>
      <c r="N336" s="119">
        <v>0.58675900000000003</v>
      </c>
      <c r="O336" s="118" t="s">
        <v>76</v>
      </c>
      <c r="P336"/>
      <c r="Q336"/>
      <c r="R336"/>
      <c r="S336"/>
      <c r="T336"/>
      <c r="U336"/>
    </row>
    <row r="337" spans="1:21" ht="15" x14ac:dyDescent="0.2">
      <c r="A337" s="125">
        <v>41236</v>
      </c>
      <c r="B337" s="120">
        <v>49.26</v>
      </c>
      <c r="C337" s="124">
        <v>1.84</v>
      </c>
      <c r="D337" s="119">
        <v>3.8802200000000002E-2</v>
      </c>
      <c r="E337" s="120">
        <v>47.7</v>
      </c>
      <c r="F337" s="120">
        <v>47.45</v>
      </c>
      <c r="G337" s="120">
        <v>49.28</v>
      </c>
      <c r="H337" s="121" t="s">
        <v>76</v>
      </c>
      <c r="I337" s="122">
        <v>26094824</v>
      </c>
      <c r="J337" s="121" t="s">
        <v>76</v>
      </c>
      <c r="K337" s="120">
        <v>48.983600000000003</v>
      </c>
      <c r="L337" s="120">
        <v>1.56</v>
      </c>
      <c r="M337" s="120">
        <v>1.83</v>
      </c>
      <c r="N337" s="119">
        <v>-0.53106450000000005</v>
      </c>
      <c r="O337" s="118" t="s">
        <v>76</v>
      </c>
      <c r="P337"/>
      <c r="Q337"/>
      <c r="R337"/>
      <c r="S337"/>
      <c r="T337"/>
      <c r="U337"/>
    </row>
    <row r="338" spans="1:21" ht="15" x14ac:dyDescent="0.2">
      <c r="A338" s="125">
        <v>41229</v>
      </c>
      <c r="B338" s="120">
        <v>47.42</v>
      </c>
      <c r="C338" s="124">
        <v>0.36</v>
      </c>
      <c r="D338" s="119">
        <v>7.6498E-3</v>
      </c>
      <c r="E338" s="120">
        <v>47.49</v>
      </c>
      <c r="F338" s="120">
        <v>46.96</v>
      </c>
      <c r="G338" s="120">
        <v>48.42</v>
      </c>
      <c r="H338" s="121" t="s">
        <v>76</v>
      </c>
      <c r="I338" s="122">
        <v>55646931</v>
      </c>
      <c r="J338" s="121" t="s">
        <v>76</v>
      </c>
      <c r="K338" s="120">
        <v>47.392499999999998</v>
      </c>
      <c r="L338" s="120">
        <v>-7.0000000000000007E-2</v>
      </c>
      <c r="M338" s="120">
        <v>1.46</v>
      </c>
      <c r="N338" s="119">
        <v>-0.2178523</v>
      </c>
      <c r="O338" s="118" t="s">
        <v>76</v>
      </c>
      <c r="P338"/>
      <c r="Q338"/>
      <c r="R338"/>
      <c r="S338"/>
      <c r="T338"/>
      <c r="U338"/>
    </row>
    <row r="339" spans="1:21" ht="15" x14ac:dyDescent="0.2">
      <c r="A339" s="125">
        <v>41222</v>
      </c>
      <c r="B339" s="120">
        <v>47.06</v>
      </c>
      <c r="C339" s="124">
        <v>-2.8</v>
      </c>
      <c r="D339" s="119">
        <v>-5.6157199999999997E-2</v>
      </c>
      <c r="E339" s="120">
        <v>50.81</v>
      </c>
      <c r="F339" s="120">
        <v>46.53</v>
      </c>
      <c r="G339" s="120">
        <v>50.86</v>
      </c>
      <c r="H339" s="121" t="s">
        <v>76</v>
      </c>
      <c r="I339" s="122">
        <v>71146323</v>
      </c>
      <c r="J339" s="121" t="s">
        <v>76</v>
      </c>
      <c r="K339" s="120">
        <v>47.106900000000003</v>
      </c>
      <c r="L339" s="120">
        <v>-3.75</v>
      </c>
      <c r="M339" s="120">
        <v>4.33</v>
      </c>
      <c r="N339" s="119">
        <v>0.56975779999999998</v>
      </c>
      <c r="O339" s="118" t="s">
        <v>76</v>
      </c>
      <c r="P339"/>
      <c r="Q339"/>
      <c r="R339"/>
      <c r="S339"/>
      <c r="T339"/>
      <c r="U339"/>
    </row>
    <row r="340" spans="1:21" ht="15" x14ac:dyDescent="0.2">
      <c r="A340" s="125">
        <v>41215</v>
      </c>
      <c r="B340" s="120">
        <v>49.86</v>
      </c>
      <c r="C340" s="124">
        <v>-0.22</v>
      </c>
      <c r="D340" s="119">
        <v>-4.3930000000000002E-3</v>
      </c>
      <c r="E340" s="120">
        <v>51.15</v>
      </c>
      <c r="F340" s="120">
        <v>48.8</v>
      </c>
      <c r="G340" s="120">
        <v>51.24</v>
      </c>
      <c r="H340" s="121" t="s">
        <v>76</v>
      </c>
      <c r="I340" s="122">
        <v>45323122</v>
      </c>
      <c r="J340" s="121" t="s">
        <v>76</v>
      </c>
      <c r="K340" s="120">
        <v>50.202500000000001</v>
      </c>
      <c r="L340" s="120">
        <v>-1.29</v>
      </c>
      <c r="M340" s="120">
        <v>2.44</v>
      </c>
      <c r="N340" s="119">
        <v>0.26297799999999999</v>
      </c>
      <c r="O340" s="118" t="s">
        <v>76</v>
      </c>
      <c r="P340"/>
      <c r="Q340"/>
      <c r="R340"/>
      <c r="S340"/>
      <c r="T340"/>
      <c r="U340"/>
    </row>
    <row r="341" spans="1:21" ht="15" x14ac:dyDescent="0.2">
      <c r="A341" s="125">
        <v>41208</v>
      </c>
      <c r="B341" s="120">
        <v>50.08</v>
      </c>
      <c r="C341" s="124">
        <v>-1.82</v>
      </c>
      <c r="D341" s="119">
        <v>-3.5067399999999999E-2</v>
      </c>
      <c r="E341" s="120">
        <v>51.81</v>
      </c>
      <c r="F341" s="120">
        <v>49.515000000000001</v>
      </c>
      <c r="G341" s="120">
        <v>52.05</v>
      </c>
      <c r="H341" s="121" t="s">
        <v>76</v>
      </c>
      <c r="I341" s="122">
        <v>35885916</v>
      </c>
      <c r="J341" s="121" t="s">
        <v>76</v>
      </c>
      <c r="K341" s="120">
        <v>49.958199999999998</v>
      </c>
      <c r="L341" s="120">
        <v>-1.73</v>
      </c>
      <c r="M341" s="120">
        <v>2.5350000000000001</v>
      </c>
      <c r="N341" s="119">
        <v>4.3132799999999999E-2</v>
      </c>
      <c r="O341" s="118" t="s">
        <v>76</v>
      </c>
      <c r="P341"/>
      <c r="Q341"/>
      <c r="R341"/>
      <c r="S341"/>
      <c r="T341"/>
      <c r="U341"/>
    </row>
    <row r="342" spans="1:21" ht="15" x14ac:dyDescent="0.2">
      <c r="A342" s="125">
        <v>41201</v>
      </c>
      <c r="B342" s="120">
        <v>51.9</v>
      </c>
      <c r="C342" s="124">
        <v>1.31</v>
      </c>
      <c r="D342" s="119">
        <v>2.5894400000000001E-2</v>
      </c>
      <c r="E342" s="120">
        <v>50.59</v>
      </c>
      <c r="F342" s="120">
        <v>50.354999999999997</v>
      </c>
      <c r="G342" s="120">
        <v>52.74</v>
      </c>
      <c r="H342" s="121" t="s">
        <v>76</v>
      </c>
      <c r="I342" s="122">
        <v>34402059</v>
      </c>
      <c r="J342" s="121" t="s">
        <v>76</v>
      </c>
      <c r="K342" s="120">
        <v>52.016199999999998</v>
      </c>
      <c r="L342" s="120">
        <v>1.31</v>
      </c>
      <c r="M342" s="120">
        <v>2.3849999999999998</v>
      </c>
      <c r="N342" s="119">
        <v>-5.9092699999999998E-2</v>
      </c>
      <c r="O342" s="118" t="s">
        <v>76</v>
      </c>
      <c r="P342"/>
      <c r="Q342"/>
      <c r="R342"/>
      <c r="S342"/>
      <c r="T342"/>
      <c r="U342"/>
    </row>
    <row r="343" spans="1:21" ht="15" x14ac:dyDescent="0.2">
      <c r="A343" s="125">
        <v>41194</v>
      </c>
      <c r="B343" s="120">
        <v>50.59</v>
      </c>
      <c r="C343" s="124">
        <v>-2.38</v>
      </c>
      <c r="D343" s="119">
        <v>-4.4931100000000002E-2</v>
      </c>
      <c r="E343" s="120">
        <v>52.37</v>
      </c>
      <c r="F343" s="120">
        <v>50.2</v>
      </c>
      <c r="G343" s="120">
        <v>52.5</v>
      </c>
      <c r="H343" s="121" t="s">
        <v>76</v>
      </c>
      <c r="I343" s="122">
        <v>36562644</v>
      </c>
      <c r="J343" s="121" t="s">
        <v>76</v>
      </c>
      <c r="K343" s="120">
        <v>50.561700000000002</v>
      </c>
      <c r="L343" s="120">
        <v>-1.78</v>
      </c>
      <c r="M343" s="120">
        <v>2.2999999999999998</v>
      </c>
      <c r="N343" s="119">
        <v>0.13687479999999999</v>
      </c>
      <c r="O343" s="118" t="s">
        <v>76</v>
      </c>
      <c r="P343"/>
      <c r="Q343"/>
      <c r="R343"/>
      <c r="S343"/>
      <c r="T343"/>
      <c r="U343"/>
    </row>
    <row r="344" spans="1:21" ht="15" x14ac:dyDescent="0.2">
      <c r="A344" s="125">
        <v>41187</v>
      </c>
      <c r="B344" s="120">
        <v>52.97</v>
      </c>
      <c r="C344" s="124">
        <v>0.69</v>
      </c>
      <c r="D344" s="119">
        <v>1.31982E-2</v>
      </c>
      <c r="E344" s="120">
        <v>52.31</v>
      </c>
      <c r="F344" s="120">
        <v>51.47</v>
      </c>
      <c r="G344" s="120">
        <v>53.151000000000003</v>
      </c>
      <c r="H344" s="121" t="s">
        <v>76</v>
      </c>
      <c r="I344" s="122">
        <v>32160659</v>
      </c>
      <c r="J344" s="121" t="s">
        <v>76</v>
      </c>
      <c r="K344" s="120">
        <v>52.972999999999999</v>
      </c>
      <c r="L344" s="120">
        <v>0.66</v>
      </c>
      <c r="M344" s="120">
        <v>1.681</v>
      </c>
      <c r="N344" s="119">
        <v>-4.2711300000000001E-2</v>
      </c>
      <c r="O344" s="118" t="s">
        <v>76</v>
      </c>
      <c r="P344"/>
      <c r="Q344"/>
      <c r="R344"/>
      <c r="S344"/>
      <c r="T344"/>
      <c r="U344"/>
    </row>
    <row r="345" spans="1:21" ht="15" x14ac:dyDescent="0.2">
      <c r="A345" s="125">
        <v>41180</v>
      </c>
      <c r="B345" s="120">
        <v>52.28</v>
      </c>
      <c r="C345" s="124">
        <v>-0.46</v>
      </c>
      <c r="D345" s="119">
        <v>-8.7220000000000006E-3</v>
      </c>
      <c r="E345" s="120">
        <v>52.67</v>
      </c>
      <c r="F345" s="120">
        <v>51.77</v>
      </c>
      <c r="G345" s="120">
        <v>53.4</v>
      </c>
      <c r="H345" s="121" t="s">
        <v>76</v>
      </c>
      <c r="I345" s="122">
        <v>33595570</v>
      </c>
      <c r="J345" s="121" t="s">
        <v>76</v>
      </c>
      <c r="K345" s="120">
        <v>52.270099999999999</v>
      </c>
      <c r="L345" s="120">
        <v>-0.39</v>
      </c>
      <c r="M345" s="120">
        <v>1.63</v>
      </c>
      <c r="N345" s="119">
        <v>-0.2468699</v>
      </c>
      <c r="O345" s="118" t="s">
        <v>76</v>
      </c>
      <c r="P345"/>
      <c r="Q345"/>
      <c r="R345"/>
      <c r="S345"/>
      <c r="T345"/>
      <c r="U345"/>
    </row>
    <row r="346" spans="1:21" ht="15" x14ac:dyDescent="0.2">
      <c r="A346" s="125">
        <v>41173</v>
      </c>
      <c r="B346" s="120">
        <v>52.74</v>
      </c>
      <c r="C346" s="124">
        <v>0.39</v>
      </c>
      <c r="D346" s="119">
        <v>7.4498999999999998E-3</v>
      </c>
      <c r="E346" s="120">
        <v>52.32</v>
      </c>
      <c r="F346" s="120">
        <v>51.77</v>
      </c>
      <c r="G346" s="120">
        <v>53.39</v>
      </c>
      <c r="H346" s="121" t="s">
        <v>76</v>
      </c>
      <c r="I346" s="122">
        <v>44607924</v>
      </c>
      <c r="J346" s="121" t="s">
        <v>76</v>
      </c>
      <c r="K346" s="120">
        <v>52.942300000000003</v>
      </c>
      <c r="L346" s="120">
        <v>0.42</v>
      </c>
      <c r="M346" s="120">
        <v>1.62</v>
      </c>
      <c r="N346" s="119">
        <v>6.4507700000000001E-2</v>
      </c>
      <c r="O346" s="118" t="s">
        <v>76</v>
      </c>
      <c r="P346"/>
      <c r="Q346"/>
      <c r="R346"/>
      <c r="S346"/>
      <c r="T346"/>
      <c r="U346"/>
    </row>
    <row r="347" spans="1:21" ht="15" x14ac:dyDescent="0.2">
      <c r="A347" s="125">
        <v>41166</v>
      </c>
      <c r="B347" s="120">
        <v>52.35</v>
      </c>
      <c r="C347" s="124">
        <v>0.61</v>
      </c>
      <c r="D347" s="119">
        <v>1.17897E-2</v>
      </c>
      <c r="E347" s="120">
        <v>51.61</v>
      </c>
      <c r="F347" s="120">
        <v>51.27</v>
      </c>
      <c r="G347" s="120">
        <v>52.75</v>
      </c>
      <c r="H347" s="121" t="s">
        <v>76</v>
      </c>
      <c r="I347" s="122">
        <v>41904746</v>
      </c>
      <c r="J347" s="121" t="s">
        <v>76</v>
      </c>
      <c r="K347" s="120">
        <v>52.412399999999998</v>
      </c>
      <c r="L347" s="120">
        <v>0.74</v>
      </c>
      <c r="M347" s="120">
        <v>1.48</v>
      </c>
      <c r="N347" s="119">
        <v>-1.9303299999999999E-2</v>
      </c>
      <c r="O347" s="118" t="s">
        <v>76</v>
      </c>
      <c r="P347"/>
      <c r="Q347"/>
      <c r="R347"/>
      <c r="S347"/>
      <c r="T347"/>
      <c r="U347"/>
    </row>
    <row r="348" spans="1:21" ht="15" x14ac:dyDescent="0.2">
      <c r="A348" s="125">
        <v>41159</v>
      </c>
      <c r="B348" s="120">
        <v>51.74</v>
      </c>
      <c r="C348" s="124">
        <v>2.27</v>
      </c>
      <c r="D348" s="119">
        <v>4.5886400000000001E-2</v>
      </c>
      <c r="E348" s="120">
        <v>49.52</v>
      </c>
      <c r="F348" s="120">
        <v>49.23</v>
      </c>
      <c r="G348" s="120">
        <v>52</v>
      </c>
      <c r="H348" s="121" t="s">
        <v>76</v>
      </c>
      <c r="I348" s="122">
        <v>42729567</v>
      </c>
      <c r="J348" s="121" t="s">
        <v>76</v>
      </c>
      <c r="K348" s="120">
        <v>51.816299999999998</v>
      </c>
      <c r="L348" s="120">
        <v>2.2200000000000002</v>
      </c>
      <c r="M348" s="120">
        <v>2.77</v>
      </c>
      <c r="N348" s="119">
        <v>0.22763059999999999</v>
      </c>
      <c r="O348" s="118" t="s">
        <v>76</v>
      </c>
      <c r="P348"/>
      <c r="Q348"/>
      <c r="R348"/>
      <c r="S348"/>
      <c r="T348"/>
      <c r="U348"/>
    </row>
    <row r="349" spans="1:21" ht="15" x14ac:dyDescent="0.2">
      <c r="A349" s="125">
        <v>41152</v>
      </c>
      <c r="B349" s="120">
        <v>49.47</v>
      </c>
      <c r="C349" s="124">
        <v>-0.09</v>
      </c>
      <c r="D349" s="119">
        <v>-1.8159999999999999E-3</v>
      </c>
      <c r="E349" s="120">
        <v>49.49</v>
      </c>
      <c r="F349" s="120">
        <v>49.29</v>
      </c>
      <c r="G349" s="120">
        <v>50.17</v>
      </c>
      <c r="H349" s="121" t="s">
        <v>76</v>
      </c>
      <c r="I349" s="122">
        <v>34806536</v>
      </c>
      <c r="J349" s="121" t="s">
        <v>76</v>
      </c>
      <c r="K349" s="120">
        <v>49.585900000000002</v>
      </c>
      <c r="L349" s="120">
        <v>-0.02</v>
      </c>
      <c r="M349" s="120">
        <v>0.88</v>
      </c>
      <c r="N349" s="119">
        <v>6.7629400000000006E-2</v>
      </c>
      <c r="O349" s="118" t="s">
        <v>76</v>
      </c>
      <c r="P349"/>
      <c r="Q349"/>
      <c r="R349"/>
      <c r="S349"/>
      <c r="T349"/>
      <c r="U349"/>
    </row>
    <row r="350" spans="1:21" ht="15" x14ac:dyDescent="0.2">
      <c r="A350" s="125">
        <v>41145</v>
      </c>
      <c r="B350" s="120">
        <v>49.56</v>
      </c>
      <c r="C350" s="124">
        <v>-0.9</v>
      </c>
      <c r="D350" s="119">
        <v>-1.7835899999999998E-2</v>
      </c>
      <c r="E350" s="120">
        <v>50.32</v>
      </c>
      <c r="F350" s="120">
        <v>49.01</v>
      </c>
      <c r="G350" s="120">
        <v>50.59</v>
      </c>
      <c r="H350" s="121" t="s">
        <v>76</v>
      </c>
      <c r="I350" s="122">
        <v>32601703</v>
      </c>
      <c r="J350" s="121" t="s">
        <v>76</v>
      </c>
      <c r="K350" s="120">
        <v>49.349899999999998</v>
      </c>
      <c r="L350" s="120">
        <v>-0.76</v>
      </c>
      <c r="M350" s="120">
        <v>1.58</v>
      </c>
      <c r="N350" s="119">
        <v>5.95831E-2</v>
      </c>
      <c r="O350" s="118" t="s">
        <v>76</v>
      </c>
      <c r="P350"/>
      <c r="Q350"/>
      <c r="R350"/>
      <c r="S350"/>
      <c r="T350"/>
      <c r="U350"/>
    </row>
    <row r="351" spans="1:21" ht="15" x14ac:dyDescent="0.2">
      <c r="A351" s="125">
        <v>41138</v>
      </c>
      <c r="B351" s="120">
        <v>50.46</v>
      </c>
      <c r="C351" s="124">
        <v>0.81</v>
      </c>
      <c r="D351" s="119">
        <v>1.6314200000000001E-2</v>
      </c>
      <c r="E351" s="120">
        <v>49.53</v>
      </c>
      <c r="F351" s="120">
        <v>49.46</v>
      </c>
      <c r="G351" s="120">
        <v>50.55</v>
      </c>
      <c r="H351" s="121" t="s">
        <v>76</v>
      </c>
      <c r="I351" s="122">
        <v>30768424</v>
      </c>
      <c r="J351" s="121" t="s">
        <v>76</v>
      </c>
      <c r="K351" s="120">
        <v>50.424399999999999</v>
      </c>
      <c r="L351" s="120">
        <v>0.93</v>
      </c>
      <c r="M351" s="120">
        <v>1.0900000000000001</v>
      </c>
      <c r="N351" s="119">
        <v>-0.41545110000000002</v>
      </c>
      <c r="O351" s="118" t="s">
        <v>76</v>
      </c>
      <c r="P351"/>
      <c r="Q351"/>
      <c r="R351"/>
      <c r="S351"/>
      <c r="T351"/>
      <c r="U351"/>
    </row>
    <row r="352" spans="1:21" ht="15" x14ac:dyDescent="0.2">
      <c r="A352" s="125">
        <v>41131</v>
      </c>
      <c r="B352" s="120">
        <v>49.65</v>
      </c>
      <c r="C352" s="124">
        <v>-0.12</v>
      </c>
      <c r="D352" s="119">
        <v>-2.4110999999999998E-3</v>
      </c>
      <c r="E352" s="120">
        <v>49.97</v>
      </c>
      <c r="F352" s="120">
        <v>49.05</v>
      </c>
      <c r="G352" s="120">
        <v>50.65</v>
      </c>
      <c r="H352" s="121" t="s">
        <v>76</v>
      </c>
      <c r="I352" s="122">
        <v>52636183</v>
      </c>
      <c r="J352" s="121" t="s">
        <v>76</v>
      </c>
      <c r="K352" s="120">
        <v>49.547600000000003</v>
      </c>
      <c r="L352" s="120">
        <v>-0.32</v>
      </c>
      <c r="M352" s="120">
        <v>1.6</v>
      </c>
      <c r="N352" s="119">
        <v>0.1983741</v>
      </c>
      <c r="O352" s="118" t="s">
        <v>76</v>
      </c>
      <c r="P352"/>
      <c r="Q352"/>
      <c r="R352"/>
      <c r="S352"/>
      <c r="T352"/>
      <c r="U352"/>
    </row>
    <row r="353" spans="1:21" ht="15" x14ac:dyDescent="0.2">
      <c r="A353" s="125">
        <v>41124</v>
      </c>
      <c r="B353" s="120">
        <v>49.77</v>
      </c>
      <c r="C353" s="124">
        <v>-0.16500000000000001</v>
      </c>
      <c r="D353" s="119">
        <v>-3.3043E-3</v>
      </c>
      <c r="E353" s="120">
        <v>49.95</v>
      </c>
      <c r="F353" s="120">
        <v>48.13</v>
      </c>
      <c r="G353" s="120">
        <v>50.14</v>
      </c>
      <c r="H353" s="121" t="s">
        <v>76</v>
      </c>
      <c r="I353" s="122">
        <v>43922997</v>
      </c>
      <c r="J353" s="121" t="s">
        <v>76</v>
      </c>
      <c r="K353" s="120">
        <v>49.713700000000003</v>
      </c>
      <c r="L353" s="120">
        <v>-0.18</v>
      </c>
      <c r="M353" s="120">
        <v>2.0099999999999998</v>
      </c>
      <c r="N353" s="119">
        <v>-0.138707</v>
      </c>
      <c r="O353" s="118" t="s">
        <v>76</v>
      </c>
      <c r="P353"/>
      <c r="Q353"/>
      <c r="R353"/>
      <c r="S353"/>
      <c r="T353"/>
      <c r="U353"/>
    </row>
    <row r="354" spans="1:21" ht="15" x14ac:dyDescent="0.2">
      <c r="A354" s="125">
        <v>41117</v>
      </c>
      <c r="B354" s="120">
        <v>49.935000000000002</v>
      </c>
      <c r="C354" s="124">
        <v>1.345</v>
      </c>
      <c r="D354" s="119">
        <v>2.76806E-2</v>
      </c>
      <c r="E354" s="120">
        <v>47.77</v>
      </c>
      <c r="F354" s="120">
        <v>47.42</v>
      </c>
      <c r="G354" s="120">
        <v>50.54</v>
      </c>
      <c r="H354" s="121" t="s">
        <v>76</v>
      </c>
      <c r="I354" s="122">
        <v>50996578</v>
      </c>
      <c r="J354" s="121" t="s">
        <v>76</v>
      </c>
      <c r="K354" s="120">
        <v>50.041600000000003</v>
      </c>
      <c r="L354" s="120">
        <v>2.165</v>
      </c>
      <c r="M354" s="120">
        <v>3.12</v>
      </c>
      <c r="N354" s="119">
        <v>8.3247699999999994E-2</v>
      </c>
      <c r="O354" s="118" t="s">
        <v>76</v>
      </c>
      <c r="P354"/>
      <c r="Q354"/>
      <c r="R354"/>
      <c r="S354"/>
      <c r="T354"/>
      <c r="U354"/>
    </row>
    <row r="355" spans="1:21" ht="15" x14ac:dyDescent="0.2">
      <c r="A355" s="125">
        <v>41110</v>
      </c>
      <c r="B355" s="120">
        <v>48.59</v>
      </c>
      <c r="C355" s="124">
        <v>0.4</v>
      </c>
      <c r="D355" s="119">
        <v>8.3005000000000006E-3</v>
      </c>
      <c r="E355" s="120">
        <v>47.96</v>
      </c>
      <c r="F355" s="120">
        <v>47.69</v>
      </c>
      <c r="G355" s="120">
        <v>49.92</v>
      </c>
      <c r="H355" s="121" t="s">
        <v>76</v>
      </c>
      <c r="I355" s="122">
        <v>47077486</v>
      </c>
      <c r="J355" s="121" t="s">
        <v>76</v>
      </c>
      <c r="K355" s="120">
        <v>48.705599999999997</v>
      </c>
      <c r="L355" s="120">
        <v>0.63</v>
      </c>
      <c r="M355" s="120">
        <v>2.23</v>
      </c>
      <c r="N355" s="119">
        <v>0.29527360000000002</v>
      </c>
      <c r="O355" s="118" t="s">
        <v>76</v>
      </c>
      <c r="P355"/>
      <c r="Q355"/>
      <c r="R355"/>
      <c r="S355"/>
      <c r="T355"/>
      <c r="U355"/>
    </row>
    <row r="356" spans="1:21" ht="15" x14ac:dyDescent="0.2">
      <c r="A356" s="125">
        <v>41103</v>
      </c>
      <c r="B356" s="120">
        <v>48.19</v>
      </c>
      <c r="C356" s="124">
        <v>0.15</v>
      </c>
      <c r="D356" s="119">
        <v>3.1224E-3</v>
      </c>
      <c r="E356" s="120">
        <v>48.06</v>
      </c>
      <c r="F356" s="120">
        <v>46.85</v>
      </c>
      <c r="G356" s="120">
        <v>48.384999999999998</v>
      </c>
      <c r="H356" s="121" t="s">
        <v>76</v>
      </c>
      <c r="I356" s="122">
        <v>36345591</v>
      </c>
      <c r="J356" s="121" t="s">
        <v>76</v>
      </c>
      <c r="K356" s="120">
        <v>48.058599999999998</v>
      </c>
      <c r="L356" s="120">
        <v>0.13</v>
      </c>
      <c r="M356" s="120">
        <v>1.5349999999999999</v>
      </c>
      <c r="N356" s="119">
        <v>0.53156749999999997</v>
      </c>
      <c r="O356" s="118" t="s">
        <v>76</v>
      </c>
      <c r="P356"/>
      <c r="Q356"/>
      <c r="R356"/>
      <c r="S356"/>
      <c r="T356"/>
      <c r="U356"/>
    </row>
    <row r="357" spans="1:21" ht="15" x14ac:dyDescent="0.2">
      <c r="A357" s="125">
        <v>41096</v>
      </c>
      <c r="B357" s="120">
        <v>48.04</v>
      </c>
      <c r="C357" s="124">
        <v>-0.46</v>
      </c>
      <c r="D357" s="119">
        <v>-9.4844999999999999E-3</v>
      </c>
      <c r="E357" s="120">
        <v>48.62</v>
      </c>
      <c r="F357" s="120">
        <v>47.7</v>
      </c>
      <c r="G357" s="120">
        <v>48.75</v>
      </c>
      <c r="H357" s="121" t="s">
        <v>76</v>
      </c>
      <c r="I357" s="122">
        <v>23730976</v>
      </c>
      <c r="J357" s="121" t="s">
        <v>76</v>
      </c>
      <c r="K357" s="120">
        <v>47.941200000000002</v>
      </c>
      <c r="L357" s="120">
        <v>-0.57999999999999996</v>
      </c>
      <c r="M357" s="120">
        <v>1.05</v>
      </c>
      <c r="N357" s="119">
        <v>-0.35901290000000002</v>
      </c>
      <c r="O357" s="118" t="s">
        <v>76</v>
      </c>
      <c r="P357"/>
      <c r="Q357"/>
      <c r="R357"/>
      <c r="S357"/>
      <c r="T357"/>
      <c r="U357"/>
    </row>
    <row r="358" spans="1:21" ht="15" x14ac:dyDescent="0.2">
      <c r="A358" s="125">
        <v>41089</v>
      </c>
      <c r="B358" s="120">
        <v>48.5</v>
      </c>
      <c r="C358" s="124">
        <v>1.03</v>
      </c>
      <c r="D358" s="119">
        <v>2.1697899999999999E-2</v>
      </c>
      <c r="E358" s="120">
        <v>47.22</v>
      </c>
      <c r="F358" s="120">
        <v>46.55</v>
      </c>
      <c r="G358" s="120">
        <v>48.95</v>
      </c>
      <c r="H358" s="121" t="s">
        <v>76</v>
      </c>
      <c r="I358" s="122">
        <v>37022549</v>
      </c>
      <c r="J358" s="121" t="s">
        <v>76</v>
      </c>
      <c r="K358" s="120">
        <v>48.458300000000001</v>
      </c>
      <c r="L358" s="120">
        <v>1.28</v>
      </c>
      <c r="M358" s="120">
        <v>2.4</v>
      </c>
      <c r="N358" s="119">
        <v>-0.3048186</v>
      </c>
      <c r="O358" s="118" t="s">
        <v>76</v>
      </c>
      <c r="P358"/>
      <c r="Q358"/>
      <c r="R358"/>
      <c r="S358"/>
      <c r="T358"/>
      <c r="U358"/>
    </row>
    <row r="359" spans="1:21" ht="15" x14ac:dyDescent="0.2">
      <c r="A359" s="125">
        <v>41082</v>
      </c>
      <c r="B359" s="120">
        <v>47.47</v>
      </c>
      <c r="C359" s="124">
        <v>0.38</v>
      </c>
      <c r="D359" s="119">
        <v>8.0697000000000008E-3</v>
      </c>
      <c r="E359" s="120">
        <v>46.96</v>
      </c>
      <c r="F359" s="120">
        <v>46.8</v>
      </c>
      <c r="G359" s="120">
        <v>48</v>
      </c>
      <c r="H359" s="121" t="s">
        <v>76</v>
      </c>
      <c r="I359" s="122">
        <v>53255958</v>
      </c>
      <c r="J359" s="121" t="s">
        <v>76</v>
      </c>
      <c r="K359" s="120">
        <v>47.234299999999998</v>
      </c>
      <c r="L359" s="120">
        <v>0.51</v>
      </c>
      <c r="M359" s="120">
        <v>1.2</v>
      </c>
      <c r="N359" s="119">
        <v>0.13981160000000001</v>
      </c>
      <c r="O359" s="118" t="s">
        <v>76</v>
      </c>
      <c r="P359"/>
      <c r="Q359"/>
      <c r="R359"/>
      <c r="S359"/>
      <c r="T359"/>
      <c r="U359"/>
    </row>
    <row r="360" spans="1:21" ht="15" x14ac:dyDescent="0.2">
      <c r="A360" s="125">
        <v>41075</v>
      </c>
      <c r="B360" s="120">
        <v>47.09</v>
      </c>
      <c r="C360" s="124">
        <v>0.85</v>
      </c>
      <c r="D360" s="119">
        <v>1.83824E-2</v>
      </c>
      <c r="E360" s="120">
        <v>46.35</v>
      </c>
      <c r="F360" s="120">
        <v>45.58</v>
      </c>
      <c r="G360" s="120">
        <v>47.45</v>
      </c>
      <c r="H360" s="121" t="s">
        <v>76</v>
      </c>
      <c r="I360" s="122">
        <v>46723475</v>
      </c>
      <c r="J360" s="121" t="s">
        <v>76</v>
      </c>
      <c r="K360" s="120">
        <v>47.158999999999999</v>
      </c>
      <c r="L360" s="120">
        <v>0.74</v>
      </c>
      <c r="M360" s="120">
        <v>1.87</v>
      </c>
      <c r="N360" s="119">
        <v>-8.5724300000000003E-2</v>
      </c>
      <c r="O360" s="118" t="s">
        <v>76</v>
      </c>
      <c r="P360"/>
      <c r="Q360"/>
      <c r="R360"/>
      <c r="S360"/>
      <c r="T360"/>
      <c r="U360"/>
    </row>
    <row r="361" spans="1:21" ht="15" x14ac:dyDescent="0.2">
      <c r="A361" s="125">
        <v>41068</v>
      </c>
      <c r="B361" s="120">
        <v>46.24</v>
      </c>
      <c r="C361" s="124">
        <v>1.84</v>
      </c>
      <c r="D361" s="119">
        <v>4.1441400000000003E-2</v>
      </c>
      <c r="E361" s="120">
        <v>44.47</v>
      </c>
      <c r="F361" s="120">
        <v>44.14</v>
      </c>
      <c r="G361" s="120">
        <v>46.25</v>
      </c>
      <c r="H361" s="121" t="s">
        <v>76</v>
      </c>
      <c r="I361" s="122">
        <v>51104359</v>
      </c>
      <c r="J361" s="121" t="s">
        <v>76</v>
      </c>
      <c r="K361" s="120">
        <v>45.931600000000003</v>
      </c>
      <c r="L361" s="120">
        <v>1.77</v>
      </c>
      <c r="M361" s="120">
        <v>2.11</v>
      </c>
      <c r="N361" s="119">
        <v>-3.9031999999999999E-3</v>
      </c>
      <c r="O361" s="118" t="s">
        <v>76</v>
      </c>
      <c r="P361"/>
      <c r="Q361"/>
      <c r="R361"/>
      <c r="S361"/>
      <c r="T361"/>
      <c r="U361"/>
    </row>
    <row r="362" spans="1:21" ht="15" x14ac:dyDescent="0.2">
      <c r="A362" s="125">
        <v>41061</v>
      </c>
      <c r="B362" s="120">
        <v>44.4</v>
      </c>
      <c r="C362" s="124">
        <v>-0.1</v>
      </c>
      <c r="D362" s="119">
        <v>-2.2472E-3</v>
      </c>
      <c r="E362" s="120">
        <v>44.7</v>
      </c>
      <c r="F362" s="120">
        <v>44.34</v>
      </c>
      <c r="G362" s="120">
        <v>46.1</v>
      </c>
      <c r="H362" s="121" t="s">
        <v>76</v>
      </c>
      <c r="I362" s="122">
        <v>51304610</v>
      </c>
      <c r="J362" s="121" t="s">
        <v>76</v>
      </c>
      <c r="K362" s="120">
        <v>44.697699999999998</v>
      </c>
      <c r="L362" s="120">
        <v>-0.3</v>
      </c>
      <c r="M362" s="120">
        <v>1.76</v>
      </c>
      <c r="N362" s="119">
        <v>0.21059459999999999</v>
      </c>
      <c r="O362" s="118" t="s">
        <v>76</v>
      </c>
      <c r="P362"/>
      <c r="Q362"/>
      <c r="R362"/>
      <c r="S362"/>
      <c r="T362"/>
      <c r="U362"/>
    </row>
    <row r="363" spans="1:21" ht="15" x14ac:dyDescent="0.2">
      <c r="A363" s="125">
        <v>41054</v>
      </c>
      <c r="B363" s="120">
        <v>44.5</v>
      </c>
      <c r="C363" s="124">
        <v>0.69</v>
      </c>
      <c r="D363" s="119">
        <v>1.5749800000000001E-2</v>
      </c>
      <c r="E363" s="120">
        <v>43.81</v>
      </c>
      <c r="F363" s="120">
        <v>43.51</v>
      </c>
      <c r="G363" s="120">
        <v>44.96</v>
      </c>
      <c r="H363" s="121" t="s">
        <v>76</v>
      </c>
      <c r="I363" s="122">
        <v>42379677</v>
      </c>
      <c r="J363" s="121" t="s">
        <v>76</v>
      </c>
      <c r="K363" s="120">
        <v>44.6663</v>
      </c>
      <c r="L363" s="120">
        <v>0.69</v>
      </c>
      <c r="M363" s="120">
        <v>1.45</v>
      </c>
      <c r="N363" s="119">
        <v>-7.2923100000000005E-2</v>
      </c>
      <c r="O363" s="118" t="s">
        <v>76</v>
      </c>
      <c r="P363"/>
      <c r="Q363"/>
      <c r="R363"/>
      <c r="S363"/>
      <c r="T363"/>
      <c r="U363"/>
    </row>
    <row r="364" spans="1:21" ht="15" x14ac:dyDescent="0.2">
      <c r="A364" s="125">
        <v>41047</v>
      </c>
      <c r="B364" s="120">
        <v>43.81</v>
      </c>
      <c r="C364" s="124">
        <v>-1.75</v>
      </c>
      <c r="D364" s="119">
        <v>-3.8410899999999998E-2</v>
      </c>
      <c r="E364" s="120">
        <v>45.17</v>
      </c>
      <c r="F364" s="120">
        <v>43.622500000000002</v>
      </c>
      <c r="G364" s="120">
        <v>45.8</v>
      </c>
      <c r="H364" s="121" t="s">
        <v>76</v>
      </c>
      <c r="I364" s="122">
        <v>45713229</v>
      </c>
      <c r="J364" s="121" t="s">
        <v>76</v>
      </c>
      <c r="K364" s="120">
        <v>43.935000000000002</v>
      </c>
      <c r="L364" s="120">
        <v>-1.36</v>
      </c>
      <c r="M364" s="120">
        <v>2.1775000000000002</v>
      </c>
      <c r="N364" s="119">
        <v>-0.40387010000000001</v>
      </c>
      <c r="O364" s="118" t="s">
        <v>76</v>
      </c>
      <c r="P364"/>
      <c r="Q364"/>
      <c r="R364"/>
      <c r="S364"/>
      <c r="T364"/>
      <c r="U364"/>
    </row>
    <row r="365" spans="1:21" ht="15" x14ac:dyDescent="0.2">
      <c r="A365" s="125">
        <v>41040</v>
      </c>
      <c r="B365" s="120">
        <v>45.56</v>
      </c>
      <c r="C365" s="124">
        <v>2.63</v>
      </c>
      <c r="D365" s="119">
        <v>6.1262499999999998E-2</v>
      </c>
      <c r="E365" s="120">
        <v>43.65</v>
      </c>
      <c r="F365" s="120">
        <v>43.09</v>
      </c>
      <c r="G365" s="120">
        <v>45.8</v>
      </c>
      <c r="H365" s="121" t="s">
        <v>76</v>
      </c>
      <c r="I365" s="122">
        <v>76683338</v>
      </c>
      <c r="J365" s="121" t="s">
        <v>76</v>
      </c>
      <c r="K365" s="120">
        <v>45.519399999999997</v>
      </c>
      <c r="L365" s="120">
        <v>1.91</v>
      </c>
      <c r="M365" s="120">
        <v>2.71</v>
      </c>
      <c r="N365" s="119">
        <v>0.86261339999999997</v>
      </c>
      <c r="O365" s="118" t="s">
        <v>76</v>
      </c>
      <c r="P365"/>
      <c r="Q365"/>
      <c r="R365"/>
      <c r="S365"/>
      <c r="T365"/>
      <c r="U365"/>
    </row>
    <row r="366" spans="1:21" ht="15" x14ac:dyDescent="0.2">
      <c r="A366" s="125">
        <v>41033</v>
      </c>
      <c r="B366" s="120">
        <v>42.93</v>
      </c>
      <c r="C366" s="124">
        <v>-0.42</v>
      </c>
      <c r="D366" s="119">
        <v>-9.6886000000000003E-3</v>
      </c>
      <c r="E366" s="120">
        <v>43.32</v>
      </c>
      <c r="F366" s="120">
        <v>42.84</v>
      </c>
      <c r="G366" s="120">
        <v>44.13</v>
      </c>
      <c r="H366" s="121" t="s">
        <v>76</v>
      </c>
      <c r="I366" s="122">
        <v>41169756</v>
      </c>
      <c r="J366" s="121" t="s">
        <v>76</v>
      </c>
      <c r="K366" s="120">
        <v>43.093400000000003</v>
      </c>
      <c r="L366" s="120">
        <v>-0.39</v>
      </c>
      <c r="M366" s="120">
        <v>1.29</v>
      </c>
      <c r="N366" s="119">
        <v>0.36817480000000002</v>
      </c>
      <c r="O366" s="118" t="s">
        <v>76</v>
      </c>
      <c r="P366"/>
      <c r="Q366"/>
      <c r="R366"/>
      <c r="S366"/>
      <c r="T366"/>
      <c r="U366"/>
    </row>
    <row r="367" spans="1:21" ht="15" x14ac:dyDescent="0.2">
      <c r="A367" s="125">
        <v>41026</v>
      </c>
      <c r="B367" s="120">
        <v>43.35</v>
      </c>
      <c r="C367" s="124">
        <v>1</v>
      </c>
      <c r="D367" s="119">
        <v>2.36128E-2</v>
      </c>
      <c r="E367" s="120">
        <v>42.25</v>
      </c>
      <c r="F367" s="120">
        <v>41.73</v>
      </c>
      <c r="G367" s="120">
        <v>43.65</v>
      </c>
      <c r="H367" s="121" t="s">
        <v>76</v>
      </c>
      <c r="I367" s="122">
        <v>30091006</v>
      </c>
      <c r="J367" s="121" t="s">
        <v>76</v>
      </c>
      <c r="K367" s="120">
        <v>43.418500000000002</v>
      </c>
      <c r="L367" s="120">
        <v>1.1000000000000001</v>
      </c>
      <c r="M367" s="120">
        <v>1.92</v>
      </c>
      <c r="N367" s="119">
        <v>-3.8516799999999997E-2</v>
      </c>
      <c r="O367" s="118" t="s">
        <v>76</v>
      </c>
      <c r="P367"/>
      <c r="Q367"/>
      <c r="R367"/>
      <c r="S367"/>
      <c r="T367"/>
      <c r="U367"/>
    </row>
    <row r="368" spans="1:21" ht="15" x14ac:dyDescent="0.2">
      <c r="A368" s="125">
        <v>41019</v>
      </c>
      <c r="B368" s="120">
        <v>42.35</v>
      </c>
      <c r="C368" s="124">
        <v>0.5</v>
      </c>
      <c r="D368" s="119">
        <v>1.19474E-2</v>
      </c>
      <c r="E368" s="120">
        <v>42.06</v>
      </c>
      <c r="F368" s="120">
        <v>41.54</v>
      </c>
      <c r="G368" s="120">
        <v>42.84</v>
      </c>
      <c r="H368" s="121" t="s">
        <v>76</v>
      </c>
      <c r="I368" s="122">
        <v>31296444</v>
      </c>
      <c r="J368" s="121" t="s">
        <v>76</v>
      </c>
      <c r="K368" s="120">
        <v>42.484400000000001</v>
      </c>
      <c r="L368" s="120">
        <v>0.28999999999999998</v>
      </c>
      <c r="M368" s="120">
        <v>1.3</v>
      </c>
      <c r="N368" s="119">
        <v>-0.14746490000000001</v>
      </c>
      <c r="O368" s="118" t="s">
        <v>76</v>
      </c>
      <c r="P368"/>
      <c r="Q368"/>
      <c r="R368"/>
      <c r="S368"/>
      <c r="T368"/>
      <c r="U368"/>
    </row>
    <row r="369" spans="1:21" ht="15" x14ac:dyDescent="0.2">
      <c r="A369" s="125">
        <v>41012</v>
      </c>
      <c r="B369" s="120">
        <v>41.85</v>
      </c>
      <c r="C369" s="124">
        <v>-1.23</v>
      </c>
      <c r="D369" s="119">
        <v>-2.85515E-2</v>
      </c>
      <c r="E369" s="120">
        <v>42.13</v>
      </c>
      <c r="F369" s="120">
        <v>40.875</v>
      </c>
      <c r="G369" s="120">
        <v>42.27</v>
      </c>
      <c r="H369" s="121" t="s">
        <v>76</v>
      </c>
      <c r="I369" s="122">
        <v>36709860</v>
      </c>
      <c r="J369" s="121" t="s">
        <v>76</v>
      </c>
      <c r="K369" s="120">
        <v>41.951799999999999</v>
      </c>
      <c r="L369" s="120">
        <v>-0.28000000000000003</v>
      </c>
      <c r="M369" s="120">
        <v>1.395</v>
      </c>
      <c r="N369" s="119">
        <v>0.2014658</v>
      </c>
      <c r="O369" s="118" t="s">
        <v>76</v>
      </c>
      <c r="P369"/>
      <c r="Q369"/>
      <c r="R369"/>
      <c r="S369"/>
      <c r="T369"/>
      <c r="U369"/>
    </row>
    <row r="370" spans="1:21" ht="15" x14ac:dyDescent="0.2">
      <c r="A370" s="125">
        <v>41005</v>
      </c>
      <c r="B370" s="120">
        <v>43.08</v>
      </c>
      <c r="C370" s="124">
        <v>-0.7</v>
      </c>
      <c r="D370" s="119">
        <v>-1.5989E-2</v>
      </c>
      <c r="E370" s="120">
        <v>43.59</v>
      </c>
      <c r="F370" s="120">
        <v>42.481999999999999</v>
      </c>
      <c r="G370" s="120">
        <v>44</v>
      </c>
      <c r="H370" s="121" t="s">
        <v>76</v>
      </c>
      <c r="I370" s="122">
        <v>30554227</v>
      </c>
      <c r="J370" s="121" t="s">
        <v>76</v>
      </c>
      <c r="K370" s="120">
        <v>43.017000000000003</v>
      </c>
      <c r="L370" s="120">
        <v>-0.51</v>
      </c>
      <c r="M370" s="120">
        <v>1.518</v>
      </c>
      <c r="N370" s="119">
        <v>-0.37826900000000002</v>
      </c>
      <c r="O370" s="118" t="s">
        <v>76</v>
      </c>
      <c r="P370"/>
      <c r="Q370"/>
      <c r="R370"/>
      <c r="S370"/>
      <c r="T370"/>
      <c r="U370"/>
    </row>
    <row r="371" spans="1:21" ht="15" x14ac:dyDescent="0.2">
      <c r="A371" s="125">
        <v>40998</v>
      </c>
      <c r="B371" s="120">
        <v>43.78</v>
      </c>
      <c r="C371" s="124">
        <v>0.13</v>
      </c>
      <c r="D371" s="119">
        <v>2.9781999999999999E-3</v>
      </c>
      <c r="E371" s="120">
        <v>43.939999</v>
      </c>
      <c r="F371" s="120">
        <v>42.3</v>
      </c>
      <c r="G371" s="120">
        <v>44.5</v>
      </c>
      <c r="H371" s="121" t="s">
        <v>76</v>
      </c>
      <c r="I371" s="122">
        <v>49143808</v>
      </c>
      <c r="J371" s="121" t="s">
        <v>76</v>
      </c>
      <c r="K371" s="120">
        <v>43.568800000000003</v>
      </c>
      <c r="L371" s="120">
        <v>-0.16</v>
      </c>
      <c r="M371" s="120">
        <v>2.2000000000000002</v>
      </c>
      <c r="N371" s="119">
        <v>0.23163600000000001</v>
      </c>
      <c r="O371" s="118" t="s">
        <v>76</v>
      </c>
      <c r="P371"/>
      <c r="Q371"/>
      <c r="R371"/>
      <c r="S371"/>
      <c r="T371"/>
      <c r="U371"/>
    </row>
    <row r="372" spans="1:21" ht="15" x14ac:dyDescent="0.2">
      <c r="A372" s="125">
        <v>40991</v>
      </c>
      <c r="B372" s="120">
        <v>43.65</v>
      </c>
      <c r="C372" s="124">
        <v>0.46</v>
      </c>
      <c r="D372" s="119">
        <v>1.06506E-2</v>
      </c>
      <c r="E372" s="120">
        <v>43.07</v>
      </c>
      <c r="F372" s="120">
        <v>42.86</v>
      </c>
      <c r="G372" s="120">
        <v>43.87</v>
      </c>
      <c r="H372" s="121" t="s">
        <v>76</v>
      </c>
      <c r="I372" s="122">
        <v>39901244</v>
      </c>
      <c r="J372" s="121" t="s">
        <v>76</v>
      </c>
      <c r="K372" s="120">
        <v>43.366999999999997</v>
      </c>
      <c r="L372" s="120">
        <v>0.57999999999999996</v>
      </c>
      <c r="M372" s="120">
        <v>1.01</v>
      </c>
      <c r="N372" s="119">
        <v>-0.16791729999999999</v>
      </c>
      <c r="O372" s="118" t="s">
        <v>76</v>
      </c>
      <c r="P372"/>
      <c r="Q372"/>
      <c r="R372"/>
      <c r="S372"/>
      <c r="T372"/>
      <c r="U372"/>
    </row>
    <row r="373" spans="1:21" ht="15" x14ac:dyDescent="0.2">
      <c r="A373" s="125">
        <v>40984</v>
      </c>
      <c r="B373" s="120">
        <v>43.19</v>
      </c>
      <c r="C373" s="124">
        <v>0.95</v>
      </c>
      <c r="D373" s="119">
        <v>2.24905E-2</v>
      </c>
      <c r="E373" s="120">
        <v>42.53</v>
      </c>
      <c r="F373" s="120">
        <v>42.15</v>
      </c>
      <c r="G373" s="120">
        <v>44.08</v>
      </c>
      <c r="H373" s="121" t="s">
        <v>76</v>
      </c>
      <c r="I373" s="122">
        <v>47953458</v>
      </c>
      <c r="J373" s="121" t="s">
        <v>76</v>
      </c>
      <c r="K373" s="120">
        <v>43.314599999999999</v>
      </c>
      <c r="L373" s="120">
        <v>0.66</v>
      </c>
      <c r="M373" s="120">
        <v>1.93</v>
      </c>
      <c r="N373" s="119">
        <v>0.1817339</v>
      </c>
      <c r="O373" s="118" t="s">
        <v>76</v>
      </c>
      <c r="P373"/>
      <c r="Q373"/>
      <c r="R373"/>
      <c r="S373"/>
      <c r="T373"/>
      <c r="U373"/>
    </row>
    <row r="374" spans="1:21" ht="15" x14ac:dyDescent="0.2">
      <c r="A374" s="125">
        <v>40977</v>
      </c>
      <c r="B374" s="120">
        <v>42.24</v>
      </c>
      <c r="C374" s="124">
        <v>-0.12</v>
      </c>
      <c r="D374" s="119">
        <v>-2.8329000000000002E-3</v>
      </c>
      <c r="E374" s="120">
        <v>42.35</v>
      </c>
      <c r="F374" s="120">
        <v>41.7</v>
      </c>
      <c r="G374" s="120">
        <v>42.77</v>
      </c>
      <c r="H374" s="121" t="s">
        <v>76</v>
      </c>
      <c r="I374" s="122">
        <v>40578898</v>
      </c>
      <c r="J374" s="121" t="s">
        <v>76</v>
      </c>
      <c r="K374" s="120">
        <v>42.323300000000003</v>
      </c>
      <c r="L374" s="120">
        <v>-0.11</v>
      </c>
      <c r="M374" s="120">
        <v>1.07</v>
      </c>
      <c r="N374" s="119">
        <v>-7.68292E-2</v>
      </c>
      <c r="O374" s="118" t="s">
        <v>76</v>
      </c>
      <c r="P374"/>
      <c r="Q374"/>
      <c r="R374"/>
      <c r="S374"/>
      <c r="T374"/>
      <c r="U374"/>
    </row>
    <row r="375" spans="1:21" ht="15" x14ac:dyDescent="0.2">
      <c r="A375" s="125">
        <v>40970</v>
      </c>
      <c r="B375" s="120">
        <v>42.36</v>
      </c>
      <c r="C375" s="124">
        <v>1.05</v>
      </c>
      <c r="D375" s="119">
        <v>2.5417599999999999E-2</v>
      </c>
      <c r="E375" s="120">
        <v>41.7</v>
      </c>
      <c r="F375" s="120">
        <v>41.3</v>
      </c>
      <c r="G375" s="120">
        <v>42.54</v>
      </c>
      <c r="H375" s="121" t="s">
        <v>76</v>
      </c>
      <c r="I375" s="122">
        <v>43956002</v>
      </c>
      <c r="J375" s="121" t="s">
        <v>76</v>
      </c>
      <c r="K375" s="120">
        <v>42.265099999999997</v>
      </c>
      <c r="L375" s="120">
        <v>0.66</v>
      </c>
      <c r="M375" s="120">
        <v>1.24</v>
      </c>
      <c r="N375" s="119">
        <v>0.81090139999999999</v>
      </c>
      <c r="O375" s="118" t="s">
        <v>76</v>
      </c>
      <c r="P375"/>
      <c r="Q375"/>
      <c r="R375"/>
      <c r="S375"/>
      <c r="T375"/>
      <c r="U375"/>
    </row>
    <row r="376" spans="1:21" ht="15" x14ac:dyDescent="0.2">
      <c r="A376" s="125">
        <v>40963</v>
      </c>
      <c r="B376" s="120">
        <v>41.31</v>
      </c>
      <c r="C376" s="124">
        <v>-0.44</v>
      </c>
      <c r="D376" s="119">
        <v>-1.05389E-2</v>
      </c>
      <c r="E376" s="120">
        <v>41.8</v>
      </c>
      <c r="F376" s="120">
        <v>41.09</v>
      </c>
      <c r="G376" s="120">
        <v>41.9</v>
      </c>
      <c r="H376" s="121" t="s">
        <v>76</v>
      </c>
      <c r="I376" s="122">
        <v>24272996</v>
      </c>
      <c r="J376" s="121" t="s">
        <v>76</v>
      </c>
      <c r="K376" s="120">
        <v>41.360999999999997</v>
      </c>
      <c r="L376" s="120">
        <v>-0.49</v>
      </c>
      <c r="M376" s="120">
        <v>0.81</v>
      </c>
      <c r="N376" s="119">
        <v>-0.39918160000000003</v>
      </c>
      <c r="O376" s="118" t="s">
        <v>76</v>
      </c>
      <c r="P376"/>
      <c r="Q376"/>
      <c r="R376"/>
      <c r="S376"/>
      <c r="T376"/>
      <c r="U376"/>
    </row>
    <row r="377" spans="1:21" ht="15" x14ac:dyDescent="0.2">
      <c r="A377" s="125">
        <v>40956</v>
      </c>
      <c r="B377" s="120">
        <v>41.75</v>
      </c>
      <c r="C377" s="124">
        <v>0.3</v>
      </c>
      <c r="D377" s="119">
        <v>7.2376000000000003E-3</v>
      </c>
      <c r="E377" s="120">
        <v>41.62</v>
      </c>
      <c r="F377" s="120">
        <v>41.08</v>
      </c>
      <c r="G377" s="120">
        <v>41.92</v>
      </c>
      <c r="H377" s="121" t="s">
        <v>76</v>
      </c>
      <c r="I377" s="122">
        <v>40399887</v>
      </c>
      <c r="J377" s="121" t="s">
        <v>76</v>
      </c>
      <c r="K377" s="120">
        <v>41.763500000000001</v>
      </c>
      <c r="L377" s="120">
        <v>0.13</v>
      </c>
      <c r="M377" s="120">
        <v>0.84</v>
      </c>
      <c r="N377" s="119">
        <v>-0.47555900000000001</v>
      </c>
      <c r="O377" s="118" t="s">
        <v>76</v>
      </c>
      <c r="P377"/>
      <c r="Q377"/>
      <c r="R377"/>
      <c r="S377"/>
      <c r="T377"/>
      <c r="U377"/>
    </row>
    <row r="378" spans="1:21" ht="15" x14ac:dyDescent="0.2">
      <c r="A378" s="125">
        <v>40949</v>
      </c>
      <c r="B378" s="120">
        <v>41.45</v>
      </c>
      <c r="C378" s="124">
        <v>1.45</v>
      </c>
      <c r="D378" s="119">
        <v>3.6249999999999998E-2</v>
      </c>
      <c r="E378" s="120">
        <v>40</v>
      </c>
      <c r="F378" s="120">
        <v>39.96</v>
      </c>
      <c r="G378" s="120">
        <v>41.91</v>
      </c>
      <c r="H378" s="121" t="s">
        <v>76</v>
      </c>
      <c r="I378" s="122">
        <v>77034182</v>
      </c>
      <c r="J378" s="121" t="s">
        <v>76</v>
      </c>
      <c r="K378" s="120">
        <v>41.271700000000003</v>
      </c>
      <c r="L378" s="120">
        <v>1.45</v>
      </c>
      <c r="M378" s="120">
        <v>1.95</v>
      </c>
      <c r="N378" s="119">
        <v>0.4731438</v>
      </c>
      <c r="O378" s="118" t="s">
        <v>76</v>
      </c>
      <c r="P378"/>
      <c r="Q378"/>
      <c r="R378"/>
      <c r="S378"/>
      <c r="T378"/>
      <c r="U378"/>
    </row>
    <row r="379" spans="1:21" ht="15" x14ac:dyDescent="0.2">
      <c r="A379" s="125">
        <v>40942</v>
      </c>
      <c r="B379" s="120">
        <v>40</v>
      </c>
      <c r="C379" s="124">
        <v>0.75</v>
      </c>
      <c r="D379" s="119">
        <v>1.9108300000000002E-2</v>
      </c>
      <c r="E379" s="120">
        <v>38.74</v>
      </c>
      <c r="F379" s="120">
        <v>38.380000000000003</v>
      </c>
      <c r="G379" s="120">
        <v>40</v>
      </c>
      <c r="H379" s="121" t="s">
        <v>76</v>
      </c>
      <c r="I379" s="122">
        <v>52292370</v>
      </c>
      <c r="J379" s="121" t="s">
        <v>76</v>
      </c>
      <c r="K379" s="120">
        <v>39.842599999999997</v>
      </c>
      <c r="L379" s="120">
        <v>1.26</v>
      </c>
      <c r="M379" s="120">
        <v>1.62</v>
      </c>
      <c r="N379" s="119">
        <v>0.20666599999999999</v>
      </c>
      <c r="O379" s="118" t="s">
        <v>76</v>
      </c>
      <c r="P379"/>
      <c r="Q379"/>
      <c r="R379"/>
      <c r="S379"/>
      <c r="T379"/>
      <c r="U379"/>
    </row>
    <row r="380" spans="1:21" ht="15" x14ac:dyDescent="0.2">
      <c r="A380" s="125">
        <v>40935</v>
      </c>
      <c r="B380" s="120">
        <v>39.25</v>
      </c>
      <c r="C380" s="124">
        <v>-0.06</v>
      </c>
      <c r="D380" s="119">
        <v>-1.5263E-3</v>
      </c>
      <c r="E380" s="120">
        <v>39.380000000000003</v>
      </c>
      <c r="F380" s="120">
        <v>38.57</v>
      </c>
      <c r="G380" s="120">
        <v>39.75</v>
      </c>
      <c r="H380" s="121" t="s">
        <v>76</v>
      </c>
      <c r="I380" s="122">
        <v>43336242</v>
      </c>
      <c r="J380" s="121" t="s">
        <v>76</v>
      </c>
      <c r="K380" s="120">
        <v>39.279400000000003</v>
      </c>
      <c r="L380" s="120">
        <v>-0.13</v>
      </c>
      <c r="M380" s="120">
        <v>1.18</v>
      </c>
      <c r="N380" s="119">
        <v>0.26165729999999998</v>
      </c>
      <c r="O380" s="118" t="s">
        <v>76</v>
      </c>
      <c r="P380"/>
      <c r="Q380"/>
      <c r="R380"/>
      <c r="S380"/>
      <c r="T380"/>
      <c r="U380"/>
    </row>
    <row r="381" spans="1:21" ht="15" x14ac:dyDescent="0.2">
      <c r="A381" s="125">
        <v>40928</v>
      </c>
      <c r="B381" s="120">
        <v>39.31</v>
      </c>
      <c r="C381" s="124">
        <v>0.91</v>
      </c>
      <c r="D381" s="119">
        <v>2.3697900000000001E-2</v>
      </c>
      <c r="E381" s="120">
        <v>38.69</v>
      </c>
      <c r="F381" s="120">
        <v>38.4</v>
      </c>
      <c r="G381" s="120">
        <v>39.47</v>
      </c>
      <c r="H381" s="121" t="s">
        <v>76</v>
      </c>
      <c r="I381" s="122">
        <v>34348663</v>
      </c>
      <c r="J381" s="121" t="s">
        <v>76</v>
      </c>
      <c r="K381" s="120">
        <v>39.294499999999999</v>
      </c>
      <c r="L381" s="120">
        <v>0.62</v>
      </c>
      <c r="M381" s="120">
        <v>1.07</v>
      </c>
      <c r="N381" s="119">
        <v>-0.44980730000000002</v>
      </c>
      <c r="O381" s="118" t="s">
        <v>76</v>
      </c>
      <c r="P381"/>
      <c r="Q381"/>
      <c r="R381"/>
      <c r="S381"/>
      <c r="T381"/>
      <c r="U381"/>
    </row>
    <row r="382" spans="1:21" ht="15" x14ac:dyDescent="0.2">
      <c r="A382" s="125">
        <v>40921</v>
      </c>
      <c r="B382" s="120">
        <v>38.4</v>
      </c>
      <c r="C382" s="124">
        <v>-1.51</v>
      </c>
      <c r="D382" s="119">
        <v>-3.7835100000000003E-2</v>
      </c>
      <c r="E382" s="120">
        <v>39.74</v>
      </c>
      <c r="F382" s="120">
        <v>38.020000000000003</v>
      </c>
      <c r="G382" s="120">
        <v>40.25</v>
      </c>
      <c r="H382" s="121" t="s">
        <v>76</v>
      </c>
      <c r="I382" s="122">
        <v>62430239</v>
      </c>
      <c r="J382" s="121" t="s">
        <v>76</v>
      </c>
      <c r="K382" s="120">
        <v>38.279000000000003</v>
      </c>
      <c r="L382" s="120">
        <v>-1.34</v>
      </c>
      <c r="M382" s="120">
        <v>2.23</v>
      </c>
      <c r="N382" s="119">
        <v>0.2918618</v>
      </c>
      <c r="O382" s="118" t="s">
        <v>76</v>
      </c>
      <c r="P382"/>
      <c r="Q382"/>
      <c r="R382"/>
      <c r="S382"/>
      <c r="T382"/>
      <c r="U382"/>
    </row>
    <row r="383" spans="1:21" ht="15" x14ac:dyDescent="0.2">
      <c r="A383" s="125">
        <v>40914</v>
      </c>
      <c r="B383" s="120">
        <v>39.909999999999997</v>
      </c>
      <c r="C383" s="124">
        <v>2.41</v>
      </c>
      <c r="D383" s="119">
        <v>6.4266699999999996E-2</v>
      </c>
      <c r="E383" s="120">
        <v>37.97</v>
      </c>
      <c r="F383" s="120">
        <v>37.94</v>
      </c>
      <c r="G383" s="120">
        <v>40.15</v>
      </c>
      <c r="H383" s="121" t="s">
        <v>76</v>
      </c>
      <c r="I383" s="122">
        <v>48325789</v>
      </c>
      <c r="J383" s="121" t="s">
        <v>76</v>
      </c>
      <c r="K383" s="120">
        <v>39.837200000000003</v>
      </c>
      <c r="L383" s="120">
        <v>1.94</v>
      </c>
      <c r="M383" s="120">
        <v>2.21</v>
      </c>
      <c r="N383" s="119">
        <v>1.4627378</v>
      </c>
      <c r="O383" s="118" t="s">
        <v>76</v>
      </c>
      <c r="P383"/>
      <c r="Q383"/>
      <c r="R383"/>
      <c r="S383"/>
      <c r="T383"/>
      <c r="U383"/>
    </row>
    <row r="384" spans="1:21" ht="15" x14ac:dyDescent="0.2">
      <c r="A384" s="125">
        <v>40907</v>
      </c>
      <c r="B384" s="120">
        <v>37.5</v>
      </c>
      <c r="C384" s="124">
        <v>-0.2</v>
      </c>
      <c r="D384" s="119">
        <v>-5.3049999999999998E-3</v>
      </c>
      <c r="E384" s="120">
        <v>37.61</v>
      </c>
      <c r="F384" s="120">
        <v>37.164999999999999</v>
      </c>
      <c r="G384" s="120">
        <v>37.799999999999997</v>
      </c>
      <c r="H384" s="121" t="s">
        <v>76</v>
      </c>
      <c r="I384" s="122">
        <v>19622791</v>
      </c>
      <c r="J384" s="121" t="s">
        <v>76</v>
      </c>
      <c r="K384" s="120">
        <v>37.528100000000002</v>
      </c>
      <c r="L384" s="120">
        <v>-0.11</v>
      </c>
      <c r="M384" s="120">
        <v>0.63500000000000001</v>
      </c>
      <c r="N384" s="119">
        <v>-0.5605502</v>
      </c>
      <c r="O384" s="118" t="s">
        <v>76</v>
      </c>
      <c r="P384"/>
      <c r="Q384"/>
      <c r="R384"/>
      <c r="S384"/>
      <c r="T384"/>
      <c r="U384"/>
    </row>
    <row r="385" spans="1:21" ht="15" x14ac:dyDescent="0.2">
      <c r="A385" s="125">
        <v>40900</v>
      </c>
      <c r="B385" s="120">
        <v>37.700000000000003</v>
      </c>
      <c r="C385" s="124">
        <v>2.38</v>
      </c>
      <c r="D385" s="119">
        <v>6.7383899999999997E-2</v>
      </c>
      <c r="E385" s="120">
        <v>35.39</v>
      </c>
      <c r="F385" s="120">
        <v>34.51</v>
      </c>
      <c r="G385" s="120">
        <v>37.72</v>
      </c>
      <c r="H385" s="121" t="s">
        <v>76</v>
      </c>
      <c r="I385" s="122">
        <v>44653089</v>
      </c>
      <c r="J385" s="121" t="s">
        <v>76</v>
      </c>
      <c r="K385" s="120">
        <v>37.524500000000003</v>
      </c>
      <c r="L385" s="120">
        <v>2.31</v>
      </c>
      <c r="M385" s="120">
        <v>3.21</v>
      </c>
      <c r="N385" s="119">
        <v>-0.2985159</v>
      </c>
      <c r="O385" s="118" t="s">
        <v>76</v>
      </c>
      <c r="P385"/>
      <c r="Q385"/>
      <c r="R385"/>
      <c r="S385"/>
      <c r="T385"/>
      <c r="U385"/>
    </row>
    <row r="386" spans="1:21" ht="15" x14ac:dyDescent="0.2">
      <c r="A386" s="125">
        <v>40893</v>
      </c>
      <c r="B386" s="120">
        <v>35.32</v>
      </c>
      <c r="C386" s="124">
        <v>-1.24</v>
      </c>
      <c r="D386" s="119">
        <v>-3.3916799999999997E-2</v>
      </c>
      <c r="E386" s="120">
        <v>36.200000000000003</v>
      </c>
      <c r="F386" s="120">
        <v>34.984999999999999</v>
      </c>
      <c r="G386" s="120">
        <v>37.119999999999997</v>
      </c>
      <c r="H386" s="121" t="s">
        <v>76</v>
      </c>
      <c r="I386" s="122">
        <v>63655165</v>
      </c>
      <c r="J386" s="121" t="s">
        <v>76</v>
      </c>
      <c r="K386" s="120">
        <v>35.419800000000002</v>
      </c>
      <c r="L386" s="120">
        <v>-0.88</v>
      </c>
      <c r="M386" s="120">
        <v>2.1349999999999998</v>
      </c>
      <c r="N386" s="119">
        <v>0.47003689999999998</v>
      </c>
      <c r="O386" s="118" t="s">
        <v>76</v>
      </c>
      <c r="P386"/>
      <c r="Q386"/>
      <c r="R386"/>
      <c r="S386"/>
      <c r="T386"/>
      <c r="U386"/>
    </row>
    <row r="387" spans="1:21" ht="15" x14ac:dyDescent="0.2">
      <c r="A387" s="125">
        <v>40886</v>
      </c>
      <c r="B387" s="120">
        <v>36.56</v>
      </c>
      <c r="C387" s="124">
        <v>-0.05</v>
      </c>
      <c r="D387" s="119">
        <v>-1.3657000000000001E-3</v>
      </c>
      <c r="E387" s="120">
        <v>37.04</v>
      </c>
      <c r="F387" s="120">
        <v>35.82</v>
      </c>
      <c r="G387" s="120">
        <v>37.369999999999997</v>
      </c>
      <c r="H387" s="121" t="s">
        <v>76</v>
      </c>
      <c r="I387" s="122">
        <v>43301745</v>
      </c>
      <c r="J387" s="121" t="s">
        <v>76</v>
      </c>
      <c r="K387" s="120">
        <v>36.572899999999997</v>
      </c>
      <c r="L387" s="120">
        <v>-0.48</v>
      </c>
      <c r="M387" s="120">
        <v>1.55</v>
      </c>
      <c r="N387" s="119">
        <v>-0.1891786</v>
      </c>
      <c r="O387" s="118" t="s">
        <v>76</v>
      </c>
      <c r="P387"/>
      <c r="Q387"/>
      <c r="R387"/>
      <c r="S387"/>
      <c r="T387"/>
      <c r="U387"/>
    </row>
    <row r="388" spans="1:21" ht="15" x14ac:dyDescent="0.2">
      <c r="A388" s="125">
        <v>40879</v>
      </c>
      <c r="B388" s="120">
        <v>36.61</v>
      </c>
      <c r="C388" s="124">
        <v>3.1</v>
      </c>
      <c r="D388" s="119">
        <v>9.25097E-2</v>
      </c>
      <c r="E388" s="120">
        <v>34.270000000000003</v>
      </c>
      <c r="F388" s="120">
        <v>33.76</v>
      </c>
      <c r="G388" s="120">
        <v>36.83</v>
      </c>
      <c r="H388" s="121" t="s">
        <v>76</v>
      </c>
      <c r="I388" s="122">
        <v>53404787</v>
      </c>
      <c r="J388" s="121" t="s">
        <v>76</v>
      </c>
      <c r="K388" s="120">
        <v>36.637500000000003</v>
      </c>
      <c r="L388" s="120">
        <v>2.34</v>
      </c>
      <c r="M388" s="120">
        <v>3.07</v>
      </c>
      <c r="N388" s="119">
        <v>-0.21722430000000001</v>
      </c>
      <c r="O388" s="118" t="s">
        <v>76</v>
      </c>
      <c r="P388"/>
      <c r="Q388"/>
      <c r="R388"/>
      <c r="S388"/>
      <c r="T388"/>
      <c r="U388"/>
    </row>
    <row r="389" spans="1:21" ht="15" x14ac:dyDescent="0.2">
      <c r="A389" s="125">
        <v>40872</v>
      </c>
      <c r="B389" s="120">
        <v>33.51</v>
      </c>
      <c r="C389" s="124">
        <v>-2.12</v>
      </c>
      <c r="D389" s="119">
        <v>-5.9500400000000002E-2</v>
      </c>
      <c r="E389" s="120">
        <v>35.479999999999997</v>
      </c>
      <c r="F389" s="120">
        <v>33.28</v>
      </c>
      <c r="G389" s="120">
        <v>35.630000000000003</v>
      </c>
      <c r="H389" s="121" t="s">
        <v>76</v>
      </c>
      <c r="I389" s="122">
        <v>68224887</v>
      </c>
      <c r="J389" s="121" t="s">
        <v>76</v>
      </c>
      <c r="K389" s="120">
        <v>33.798000000000002</v>
      </c>
      <c r="L389" s="120">
        <v>-1.97</v>
      </c>
      <c r="M389" s="120">
        <v>2.35</v>
      </c>
      <c r="N389" s="119">
        <v>-0.31384689999999998</v>
      </c>
      <c r="O389" s="118" t="s">
        <v>76</v>
      </c>
      <c r="P389"/>
      <c r="Q389"/>
      <c r="R389"/>
      <c r="S389"/>
      <c r="T389"/>
      <c r="U389"/>
    </row>
    <row r="390" spans="1:21" ht="15" x14ac:dyDescent="0.2">
      <c r="A390" s="125">
        <v>40865</v>
      </c>
      <c r="B390" s="120">
        <v>35.630000000000003</v>
      </c>
      <c r="C390" s="124">
        <v>-1.07</v>
      </c>
      <c r="D390" s="119">
        <v>-2.9155299999999999E-2</v>
      </c>
      <c r="E390" s="120">
        <v>36.33</v>
      </c>
      <c r="F390" s="120">
        <v>34.799999999999997</v>
      </c>
      <c r="G390" s="120">
        <v>37</v>
      </c>
      <c r="H390" s="121" t="s">
        <v>76</v>
      </c>
      <c r="I390" s="122">
        <v>99430993</v>
      </c>
      <c r="J390" s="121" t="s">
        <v>76</v>
      </c>
      <c r="K390" s="120">
        <v>35.607999999999997</v>
      </c>
      <c r="L390" s="120">
        <v>-0.7</v>
      </c>
      <c r="M390" s="120">
        <v>2.2000000000000002</v>
      </c>
      <c r="N390" s="119">
        <v>0.55043039999999999</v>
      </c>
      <c r="O390" s="118" t="s">
        <v>76</v>
      </c>
      <c r="P390"/>
      <c r="Q390"/>
      <c r="R390"/>
      <c r="S390"/>
      <c r="T390"/>
      <c r="U390"/>
    </row>
    <row r="391" spans="1:21" ht="15" x14ac:dyDescent="0.2">
      <c r="A391" s="125">
        <v>40858</v>
      </c>
      <c r="B391" s="120">
        <v>36.700000000000003</v>
      </c>
      <c r="C391" s="124">
        <v>1.94</v>
      </c>
      <c r="D391" s="119">
        <v>5.5811300000000001E-2</v>
      </c>
      <c r="E391" s="120">
        <v>34.86</v>
      </c>
      <c r="F391" s="120">
        <v>33.65</v>
      </c>
      <c r="G391" s="120">
        <v>37.42</v>
      </c>
      <c r="H391" s="121" t="s">
        <v>76</v>
      </c>
      <c r="I391" s="122">
        <v>64131218</v>
      </c>
      <c r="J391" s="121" t="s">
        <v>76</v>
      </c>
      <c r="K391" s="120">
        <v>36.910400000000003</v>
      </c>
      <c r="L391" s="120">
        <v>1.84</v>
      </c>
      <c r="M391" s="120">
        <v>3.77</v>
      </c>
      <c r="N391" s="119">
        <v>0.34272360000000002</v>
      </c>
      <c r="O391" s="118" t="s">
        <v>76</v>
      </c>
      <c r="P391"/>
      <c r="Q391"/>
      <c r="R391"/>
      <c r="S391"/>
      <c r="T391"/>
      <c r="U391"/>
    </row>
    <row r="392" spans="1:21" ht="15" x14ac:dyDescent="0.2">
      <c r="A392" s="125">
        <v>40851</v>
      </c>
      <c r="B392" s="120">
        <v>34.76</v>
      </c>
      <c r="C392" s="124">
        <v>-1.45</v>
      </c>
      <c r="D392" s="119">
        <v>-4.0044200000000002E-2</v>
      </c>
      <c r="E392" s="120">
        <v>35.72</v>
      </c>
      <c r="F392" s="120">
        <v>33.312899999999999</v>
      </c>
      <c r="G392" s="120">
        <v>35.790000999999997</v>
      </c>
      <c r="H392" s="121" t="s">
        <v>76</v>
      </c>
      <c r="I392" s="122">
        <v>47762041</v>
      </c>
      <c r="J392" s="121" t="s">
        <v>76</v>
      </c>
      <c r="K392" s="120">
        <v>34.663800000000002</v>
      </c>
      <c r="L392" s="120">
        <v>-0.96</v>
      </c>
      <c r="M392" s="120">
        <v>2.4771000000000001</v>
      </c>
      <c r="N392" s="119">
        <v>2.31652E-2</v>
      </c>
      <c r="O392" s="118" t="s">
        <v>76</v>
      </c>
      <c r="P392"/>
      <c r="Q392"/>
      <c r="R392"/>
      <c r="S392"/>
      <c r="T392"/>
      <c r="U392"/>
    </row>
    <row r="393" spans="1:21" ht="15" x14ac:dyDescent="0.2">
      <c r="A393" s="125">
        <v>40844</v>
      </c>
      <c r="B393" s="120">
        <v>36.21</v>
      </c>
      <c r="C393" s="124">
        <v>1.05</v>
      </c>
      <c r="D393" s="119">
        <v>2.9863500000000001E-2</v>
      </c>
      <c r="E393" s="120">
        <v>35.24</v>
      </c>
      <c r="F393" s="120">
        <v>34.090000000000003</v>
      </c>
      <c r="G393" s="120">
        <v>36.6</v>
      </c>
      <c r="H393" s="121" t="s">
        <v>76</v>
      </c>
      <c r="I393" s="122">
        <v>46680675</v>
      </c>
      <c r="J393" s="121" t="s">
        <v>76</v>
      </c>
      <c r="K393" s="120">
        <v>36.052500000000002</v>
      </c>
      <c r="L393" s="120">
        <v>0.97</v>
      </c>
      <c r="M393" s="120">
        <v>2.5099999999999998</v>
      </c>
      <c r="N393" s="119">
        <v>-5.6497699999999998E-2</v>
      </c>
      <c r="O393" s="118" t="s">
        <v>76</v>
      </c>
      <c r="P393"/>
      <c r="Q393"/>
      <c r="R393"/>
      <c r="S393"/>
      <c r="T393"/>
      <c r="U393"/>
    </row>
    <row r="394" spans="1:21" ht="15" x14ac:dyDescent="0.2">
      <c r="A394" s="125">
        <v>40837</v>
      </c>
      <c r="B394" s="120">
        <v>35.159999999999997</v>
      </c>
      <c r="C394" s="124">
        <v>0.69</v>
      </c>
      <c r="D394" s="119">
        <v>2.0017400000000001E-2</v>
      </c>
      <c r="E394" s="120">
        <v>33.83</v>
      </c>
      <c r="F394" s="120">
        <v>33.134999999999998</v>
      </c>
      <c r="G394" s="120">
        <v>35.159999999999997</v>
      </c>
      <c r="H394" s="121" t="s">
        <v>76</v>
      </c>
      <c r="I394" s="122">
        <v>49475954</v>
      </c>
      <c r="J394" s="121" t="s">
        <v>76</v>
      </c>
      <c r="K394" s="120">
        <v>34.8307</v>
      </c>
      <c r="L394" s="120">
        <v>1.33</v>
      </c>
      <c r="M394" s="120">
        <v>2.0249999999999999</v>
      </c>
      <c r="N394" s="119">
        <v>-0.1114402</v>
      </c>
      <c r="O394" s="118" t="s">
        <v>76</v>
      </c>
      <c r="P394"/>
      <c r="Q394"/>
      <c r="R394"/>
      <c r="S394"/>
      <c r="T394"/>
      <c r="U394"/>
    </row>
    <row r="395" spans="1:21" ht="15" x14ac:dyDescent="0.2">
      <c r="A395" s="125">
        <v>40830</v>
      </c>
      <c r="B395" s="120">
        <v>34.47</v>
      </c>
      <c r="C395" s="124">
        <v>2.77</v>
      </c>
      <c r="D395" s="119">
        <v>8.7381700000000007E-2</v>
      </c>
      <c r="E395" s="120">
        <v>32.36</v>
      </c>
      <c r="F395" s="120">
        <v>32.234999999999999</v>
      </c>
      <c r="G395" s="120">
        <v>34.53</v>
      </c>
      <c r="H395" s="121" t="s">
        <v>76</v>
      </c>
      <c r="I395" s="122">
        <v>55681064</v>
      </c>
      <c r="J395" s="121" t="s">
        <v>76</v>
      </c>
      <c r="K395" s="120">
        <v>34.254100000000001</v>
      </c>
      <c r="L395" s="120">
        <v>2.11</v>
      </c>
      <c r="M395" s="120">
        <v>2.2949999999999999</v>
      </c>
      <c r="N395" s="119">
        <v>-0.26161790000000001</v>
      </c>
      <c r="O395" s="118" t="s">
        <v>76</v>
      </c>
      <c r="P395"/>
      <c r="Q395"/>
      <c r="R395"/>
      <c r="S395"/>
      <c r="T395"/>
      <c r="U395"/>
    </row>
    <row r="396" spans="1:21" ht="15" x14ac:dyDescent="0.2">
      <c r="A396" s="125">
        <v>40823</v>
      </c>
      <c r="B396" s="120">
        <v>31.7</v>
      </c>
      <c r="C396" s="124">
        <v>1.54</v>
      </c>
      <c r="D396" s="119">
        <v>5.1061000000000002E-2</v>
      </c>
      <c r="E396" s="120">
        <v>30.03</v>
      </c>
      <c r="F396" s="120">
        <v>28.19</v>
      </c>
      <c r="G396" s="120">
        <v>32.369999999999997</v>
      </c>
      <c r="H396" s="121" t="s">
        <v>76</v>
      </c>
      <c r="I396" s="122">
        <v>75409552</v>
      </c>
      <c r="J396" s="121" t="s">
        <v>76</v>
      </c>
      <c r="K396" s="120">
        <v>31.918500000000002</v>
      </c>
      <c r="L396" s="120">
        <v>1.67</v>
      </c>
      <c r="M396" s="120">
        <v>4.18</v>
      </c>
      <c r="N396" s="119">
        <v>9.9359100000000006E-2</v>
      </c>
      <c r="O396" s="118" t="s">
        <v>76</v>
      </c>
      <c r="P396"/>
      <c r="Q396"/>
      <c r="R396"/>
      <c r="S396"/>
      <c r="T396"/>
      <c r="U396"/>
    </row>
    <row r="397" spans="1:21" ht="15" x14ac:dyDescent="0.2">
      <c r="A397" s="125">
        <v>40816</v>
      </c>
      <c r="B397" s="120">
        <v>30.16</v>
      </c>
      <c r="C397" s="124">
        <v>0.33</v>
      </c>
      <c r="D397" s="119">
        <v>1.10627E-2</v>
      </c>
      <c r="E397" s="120">
        <v>30.06</v>
      </c>
      <c r="F397" s="120">
        <v>29.68</v>
      </c>
      <c r="G397" s="120">
        <v>31.71</v>
      </c>
      <c r="H397" s="121" t="s">
        <v>76</v>
      </c>
      <c r="I397" s="122">
        <v>68594103</v>
      </c>
      <c r="J397" s="121" t="s">
        <v>76</v>
      </c>
      <c r="K397" s="120">
        <v>30.319400000000002</v>
      </c>
      <c r="L397" s="120">
        <v>0.1</v>
      </c>
      <c r="M397" s="120">
        <v>2.0299999999999998</v>
      </c>
      <c r="N397" s="119">
        <v>-0.1414945</v>
      </c>
      <c r="O397" s="118" t="s">
        <v>76</v>
      </c>
      <c r="P397"/>
      <c r="Q397"/>
      <c r="R397"/>
      <c r="S397"/>
      <c r="T397"/>
      <c r="U397"/>
    </row>
    <row r="398" spans="1:21" ht="15" x14ac:dyDescent="0.2">
      <c r="A398" s="125">
        <v>40809</v>
      </c>
      <c r="B398" s="120">
        <v>29.83</v>
      </c>
      <c r="C398" s="124">
        <v>-3.08</v>
      </c>
      <c r="D398" s="119">
        <v>-9.3588599999999994E-2</v>
      </c>
      <c r="E398" s="120">
        <v>32.380000000000003</v>
      </c>
      <c r="F398" s="120">
        <v>29.05</v>
      </c>
      <c r="G398" s="120">
        <v>32.880000000000003</v>
      </c>
      <c r="H398" s="121" t="s">
        <v>76</v>
      </c>
      <c r="I398" s="122">
        <v>79899433</v>
      </c>
      <c r="J398" s="121" t="s">
        <v>76</v>
      </c>
      <c r="K398" s="120">
        <v>29.554400000000001</v>
      </c>
      <c r="L398" s="120">
        <v>-2.5499999999999998</v>
      </c>
      <c r="M398" s="120">
        <v>3.83</v>
      </c>
      <c r="N398" s="119">
        <v>0.37882379999999999</v>
      </c>
      <c r="O398" s="118" t="s">
        <v>76</v>
      </c>
      <c r="P398"/>
      <c r="Q398"/>
      <c r="R398"/>
      <c r="S398"/>
      <c r="T398"/>
      <c r="U398"/>
    </row>
    <row r="399" spans="1:21" ht="15" x14ac:dyDescent="0.2">
      <c r="A399" s="125">
        <v>40802</v>
      </c>
      <c r="B399" s="120">
        <v>32.909999999999997</v>
      </c>
      <c r="C399" s="124">
        <v>1.87</v>
      </c>
      <c r="D399" s="119">
        <v>6.0244800000000001E-2</v>
      </c>
      <c r="E399" s="120">
        <v>30.69</v>
      </c>
      <c r="F399" s="120">
        <v>30.52</v>
      </c>
      <c r="G399" s="120">
        <v>33.294998</v>
      </c>
      <c r="H399" s="121" t="s">
        <v>76</v>
      </c>
      <c r="I399" s="122">
        <v>57947528</v>
      </c>
      <c r="J399" s="121" t="s">
        <v>76</v>
      </c>
      <c r="K399" s="120">
        <v>32.954900000000002</v>
      </c>
      <c r="L399" s="120">
        <v>2.2200000000000002</v>
      </c>
      <c r="M399" s="120">
        <v>2.7749999999999999</v>
      </c>
      <c r="N399" s="119">
        <v>0.1037482</v>
      </c>
      <c r="O399" s="118" t="s">
        <v>76</v>
      </c>
      <c r="P399"/>
      <c r="Q399"/>
      <c r="R399"/>
      <c r="S399"/>
      <c r="T399"/>
      <c r="U399"/>
    </row>
    <row r="400" spans="1:21" ht="15" x14ac:dyDescent="0.2">
      <c r="A400" s="125">
        <v>40795</v>
      </c>
      <c r="B400" s="120">
        <v>31.04</v>
      </c>
      <c r="C400" s="124">
        <v>-1.42</v>
      </c>
      <c r="D400" s="119">
        <v>-4.3746100000000003E-2</v>
      </c>
      <c r="E400" s="120">
        <v>31.46</v>
      </c>
      <c r="F400" s="120">
        <v>30.73</v>
      </c>
      <c r="G400" s="120">
        <v>32.68</v>
      </c>
      <c r="H400" s="121" t="s">
        <v>76</v>
      </c>
      <c r="I400" s="122">
        <v>52500678</v>
      </c>
      <c r="J400" s="121" t="s">
        <v>76</v>
      </c>
      <c r="K400" s="120">
        <v>31.131799999999998</v>
      </c>
      <c r="L400" s="120">
        <v>-0.42</v>
      </c>
      <c r="M400" s="120">
        <v>1.95</v>
      </c>
      <c r="N400" s="119">
        <v>-2.9737400000000001E-2</v>
      </c>
      <c r="O400" s="118" t="s">
        <v>76</v>
      </c>
      <c r="P400"/>
      <c r="Q400"/>
      <c r="R400"/>
      <c r="S400"/>
      <c r="T400"/>
      <c r="U400"/>
    </row>
    <row r="401" spans="1:21" ht="15" x14ac:dyDescent="0.2">
      <c r="A401" s="125">
        <v>40788</v>
      </c>
      <c r="B401" s="120">
        <v>32.46</v>
      </c>
      <c r="C401" s="124">
        <v>0.06</v>
      </c>
      <c r="D401" s="119">
        <v>1.8519000000000001E-3</v>
      </c>
      <c r="E401" s="120">
        <v>32.72</v>
      </c>
      <c r="F401" s="120">
        <v>32.409999999999997</v>
      </c>
      <c r="G401" s="120">
        <v>34.33</v>
      </c>
      <c r="H401" s="121" t="s">
        <v>76</v>
      </c>
      <c r="I401" s="122">
        <v>54109760</v>
      </c>
      <c r="J401" s="121" t="s">
        <v>76</v>
      </c>
      <c r="K401" s="120">
        <v>32.665100000000002</v>
      </c>
      <c r="L401" s="120">
        <v>-0.26</v>
      </c>
      <c r="M401" s="120">
        <v>1.92</v>
      </c>
      <c r="N401" s="119">
        <v>-0.32421250000000001</v>
      </c>
      <c r="O401" s="118" t="s">
        <v>76</v>
      </c>
      <c r="P401"/>
      <c r="Q401"/>
      <c r="R401"/>
      <c r="S401"/>
      <c r="T401"/>
      <c r="U401"/>
    </row>
    <row r="402" spans="1:21" ht="15" x14ac:dyDescent="0.2">
      <c r="A402" s="125">
        <v>40781</v>
      </c>
      <c r="B402" s="120">
        <v>32.4</v>
      </c>
      <c r="C402" s="124">
        <v>0.55000000000000004</v>
      </c>
      <c r="D402" s="119">
        <v>1.72684E-2</v>
      </c>
      <c r="E402" s="120">
        <v>32.42</v>
      </c>
      <c r="F402" s="120">
        <v>31.33</v>
      </c>
      <c r="G402" s="120">
        <v>32.83</v>
      </c>
      <c r="H402" s="121" t="s">
        <v>76</v>
      </c>
      <c r="I402" s="122">
        <v>80069188</v>
      </c>
      <c r="J402" s="121" t="s">
        <v>76</v>
      </c>
      <c r="K402" s="120">
        <v>32.238700000000001</v>
      </c>
      <c r="L402" s="120">
        <v>-0.02</v>
      </c>
      <c r="M402" s="120">
        <v>1.5</v>
      </c>
      <c r="N402" s="119">
        <v>-0.12863430000000001</v>
      </c>
      <c r="O402" s="118" t="s">
        <v>76</v>
      </c>
      <c r="P402"/>
      <c r="Q402"/>
      <c r="R402"/>
      <c r="S402"/>
      <c r="T402"/>
      <c r="U402"/>
    </row>
    <row r="403" spans="1:21" ht="15" x14ac:dyDescent="0.2">
      <c r="A403" s="125">
        <v>40774</v>
      </c>
      <c r="B403" s="120">
        <v>31.85</v>
      </c>
      <c r="C403" s="124">
        <v>-1.24</v>
      </c>
      <c r="D403" s="119">
        <v>-3.7473600000000003E-2</v>
      </c>
      <c r="E403" s="120">
        <v>33.43</v>
      </c>
      <c r="F403" s="120">
        <v>31.82</v>
      </c>
      <c r="G403" s="120">
        <v>33.799999999999997</v>
      </c>
      <c r="H403" s="121" t="s">
        <v>76</v>
      </c>
      <c r="I403" s="122">
        <v>91889302</v>
      </c>
      <c r="J403" s="121" t="s">
        <v>76</v>
      </c>
      <c r="K403" s="120">
        <v>32.174399999999999</v>
      </c>
      <c r="L403" s="120">
        <v>-1.58</v>
      </c>
      <c r="M403" s="120">
        <v>1.98</v>
      </c>
      <c r="N403" s="119">
        <v>-0.55318140000000005</v>
      </c>
      <c r="O403" s="118" t="s">
        <v>76</v>
      </c>
      <c r="P403"/>
      <c r="Q403"/>
      <c r="R403"/>
      <c r="S403"/>
      <c r="T403"/>
      <c r="U403"/>
    </row>
    <row r="404" spans="1:21" ht="15" x14ac:dyDescent="0.2">
      <c r="A404" s="125">
        <v>40767</v>
      </c>
      <c r="B404" s="120">
        <v>33.090000000000003</v>
      </c>
      <c r="C404" s="124">
        <v>-2.09</v>
      </c>
      <c r="D404" s="119">
        <v>-5.9408799999999998E-2</v>
      </c>
      <c r="E404" s="120">
        <v>34.06</v>
      </c>
      <c r="F404" s="120">
        <v>29.6</v>
      </c>
      <c r="G404" s="120">
        <v>34.75</v>
      </c>
      <c r="H404" s="121" t="s">
        <v>76</v>
      </c>
      <c r="I404" s="122">
        <v>205652357</v>
      </c>
      <c r="J404" s="121" t="s">
        <v>76</v>
      </c>
      <c r="K404" s="120">
        <v>33.139000000000003</v>
      </c>
      <c r="L404" s="120">
        <v>-0.97</v>
      </c>
      <c r="M404" s="120">
        <v>5.15</v>
      </c>
      <c r="N404" s="119">
        <v>1.5995064000000001</v>
      </c>
      <c r="O404" s="118" t="s">
        <v>76</v>
      </c>
      <c r="P404"/>
      <c r="Q404"/>
      <c r="R404"/>
      <c r="S404"/>
      <c r="T404"/>
      <c r="U404"/>
    </row>
    <row r="405" spans="1:21" ht="15" x14ac:dyDescent="0.2">
      <c r="A405" s="125">
        <v>40760</v>
      </c>
      <c r="B405" s="120">
        <v>35.18</v>
      </c>
      <c r="C405" s="124">
        <v>-3.44</v>
      </c>
      <c r="D405" s="119">
        <v>-8.9072999999999999E-2</v>
      </c>
      <c r="E405" s="120">
        <v>38.729999999999997</v>
      </c>
      <c r="F405" s="120">
        <v>34.4</v>
      </c>
      <c r="G405" s="120">
        <v>38.75</v>
      </c>
      <c r="H405" s="121" t="s">
        <v>76</v>
      </c>
      <c r="I405" s="122">
        <v>79112081</v>
      </c>
      <c r="J405" s="121" t="s">
        <v>76</v>
      </c>
      <c r="K405" s="120">
        <v>35.1965</v>
      </c>
      <c r="L405" s="120">
        <v>-3.55</v>
      </c>
      <c r="M405" s="120">
        <v>4.3499999999999996</v>
      </c>
      <c r="N405" s="119">
        <v>0.46643679999999998</v>
      </c>
      <c r="O405" s="118" t="s">
        <v>76</v>
      </c>
      <c r="P405"/>
      <c r="Q405"/>
      <c r="R405"/>
      <c r="S405"/>
      <c r="T405"/>
      <c r="U405"/>
    </row>
    <row r="406" spans="1:21" ht="15" x14ac:dyDescent="0.2">
      <c r="A406" s="125">
        <v>40753</v>
      </c>
      <c r="B406" s="120">
        <v>38.619999999999997</v>
      </c>
      <c r="C406" s="124">
        <v>-2.0299999999999998</v>
      </c>
      <c r="D406" s="119">
        <v>-4.9938499999999997E-2</v>
      </c>
      <c r="E406" s="120">
        <v>40.25</v>
      </c>
      <c r="F406" s="120">
        <v>38.5</v>
      </c>
      <c r="G406" s="120">
        <v>40.89</v>
      </c>
      <c r="H406" s="121" t="s">
        <v>76</v>
      </c>
      <c r="I406" s="122">
        <v>53948510</v>
      </c>
      <c r="J406" s="121" t="s">
        <v>76</v>
      </c>
      <c r="K406" s="120">
        <v>38.832799999999999</v>
      </c>
      <c r="L406" s="120">
        <v>-1.63</v>
      </c>
      <c r="M406" s="120">
        <v>2.39</v>
      </c>
      <c r="N406" s="119">
        <v>0.15727720000000001</v>
      </c>
      <c r="O406" s="118" t="s">
        <v>76</v>
      </c>
      <c r="P406"/>
      <c r="Q406"/>
      <c r="R406"/>
      <c r="S406"/>
      <c r="T406"/>
      <c r="U406"/>
    </row>
    <row r="407" spans="1:21" ht="15" x14ac:dyDescent="0.2">
      <c r="A407" s="125">
        <v>40746</v>
      </c>
      <c r="B407" s="120">
        <v>40.65</v>
      </c>
      <c r="C407" s="124">
        <v>1.38</v>
      </c>
      <c r="D407" s="119">
        <v>3.51413E-2</v>
      </c>
      <c r="E407" s="120">
        <v>39.119999999999997</v>
      </c>
      <c r="F407" s="120">
        <v>38.46</v>
      </c>
      <c r="G407" s="120">
        <v>40.97</v>
      </c>
      <c r="H407" s="121" t="s">
        <v>76</v>
      </c>
      <c r="I407" s="122">
        <v>46616759</v>
      </c>
      <c r="J407" s="121" t="s">
        <v>76</v>
      </c>
      <c r="K407" s="120">
        <v>40.700800000000001</v>
      </c>
      <c r="L407" s="120">
        <v>1.53</v>
      </c>
      <c r="M407" s="120">
        <v>2.5099999999999998</v>
      </c>
      <c r="N407" s="119">
        <v>-0.28347470000000002</v>
      </c>
      <c r="O407" s="118" t="s">
        <v>76</v>
      </c>
      <c r="P407"/>
      <c r="Q407"/>
      <c r="R407"/>
      <c r="S407"/>
      <c r="T407"/>
      <c r="U407"/>
    </row>
    <row r="408" spans="1:21" ht="15" x14ac:dyDescent="0.2">
      <c r="A408" s="125">
        <v>40739</v>
      </c>
      <c r="B408" s="120">
        <v>39.270000000000003</v>
      </c>
      <c r="C408" s="124">
        <v>-0.64</v>
      </c>
      <c r="D408" s="119">
        <v>-1.6036100000000001E-2</v>
      </c>
      <c r="E408" s="120">
        <v>39.49</v>
      </c>
      <c r="F408" s="120">
        <v>38.979999999999997</v>
      </c>
      <c r="G408" s="120">
        <v>39.840000000000003</v>
      </c>
      <c r="H408" s="121" t="s">
        <v>76</v>
      </c>
      <c r="I408" s="122">
        <v>65059475</v>
      </c>
      <c r="J408" s="121" t="s">
        <v>76</v>
      </c>
      <c r="K408" s="120">
        <v>39.342100000000002</v>
      </c>
      <c r="L408" s="120">
        <v>-0.22</v>
      </c>
      <c r="M408" s="120">
        <v>0.86</v>
      </c>
      <c r="N408" s="119">
        <v>0.51641979999999998</v>
      </c>
      <c r="O408" s="118" t="s">
        <v>76</v>
      </c>
      <c r="P408"/>
      <c r="Q408"/>
      <c r="R408"/>
      <c r="S408"/>
      <c r="T408"/>
      <c r="U408"/>
    </row>
    <row r="409" spans="1:21" ht="15" x14ac:dyDescent="0.2">
      <c r="A409" s="125">
        <v>40732</v>
      </c>
      <c r="B409" s="120">
        <v>39.909999999999997</v>
      </c>
      <c r="C409" s="124">
        <v>0.19</v>
      </c>
      <c r="D409" s="119">
        <v>4.7835000000000004E-3</v>
      </c>
      <c r="E409" s="120">
        <v>39.770000000000003</v>
      </c>
      <c r="F409" s="120">
        <v>39.200000000000003</v>
      </c>
      <c r="G409" s="120">
        <v>40.18</v>
      </c>
      <c r="H409" s="121" t="s">
        <v>76</v>
      </c>
      <c r="I409" s="122">
        <v>42903340</v>
      </c>
      <c r="J409" s="121" t="s">
        <v>76</v>
      </c>
      <c r="K409" s="120">
        <v>39.640599999999999</v>
      </c>
      <c r="L409" s="120">
        <v>0.14000000000000001</v>
      </c>
      <c r="M409" s="120">
        <v>0.98</v>
      </c>
      <c r="N409" s="119">
        <v>-0.12588869999999999</v>
      </c>
      <c r="O409" s="118" t="s">
        <v>76</v>
      </c>
      <c r="P409"/>
      <c r="Q409"/>
      <c r="R409"/>
      <c r="S409"/>
      <c r="T409"/>
      <c r="U409"/>
    </row>
    <row r="410" spans="1:21" ht="15" x14ac:dyDescent="0.2">
      <c r="A410" s="125">
        <v>40725</v>
      </c>
      <c r="B410" s="120">
        <v>39.72</v>
      </c>
      <c r="C410" s="124">
        <v>2.14</v>
      </c>
      <c r="D410" s="119">
        <v>5.6945200000000001E-2</v>
      </c>
      <c r="E410" s="120">
        <v>37.619999999999997</v>
      </c>
      <c r="F410" s="120">
        <v>37.47</v>
      </c>
      <c r="G410" s="120">
        <v>39.86</v>
      </c>
      <c r="H410" s="121" t="s">
        <v>76</v>
      </c>
      <c r="I410" s="122">
        <v>49082241</v>
      </c>
      <c r="J410" s="121" t="s">
        <v>76</v>
      </c>
      <c r="K410" s="120">
        <v>39.615699999999997</v>
      </c>
      <c r="L410" s="120">
        <v>2.1</v>
      </c>
      <c r="M410" s="120">
        <v>2.39</v>
      </c>
      <c r="N410" s="119">
        <v>-2.6329600000000002E-2</v>
      </c>
      <c r="O410" s="118" t="s">
        <v>76</v>
      </c>
      <c r="P410"/>
      <c r="Q410"/>
      <c r="R410"/>
      <c r="S410"/>
      <c r="T410"/>
      <c r="U410"/>
    </row>
    <row r="411" spans="1:21" ht="15" x14ac:dyDescent="0.2">
      <c r="A411" s="125">
        <v>40718</v>
      </c>
      <c r="B411" s="120">
        <v>37.58</v>
      </c>
      <c r="C411" s="124">
        <v>-0.46</v>
      </c>
      <c r="D411" s="119">
        <v>-1.2092500000000001E-2</v>
      </c>
      <c r="E411" s="120">
        <v>37.85</v>
      </c>
      <c r="F411" s="120">
        <v>37.189999</v>
      </c>
      <c r="G411" s="120">
        <v>38.89</v>
      </c>
      <c r="H411" s="121" t="s">
        <v>76</v>
      </c>
      <c r="I411" s="122">
        <v>50409504</v>
      </c>
      <c r="J411" s="121" t="s">
        <v>76</v>
      </c>
      <c r="K411" s="120">
        <v>37.628799999999998</v>
      </c>
      <c r="L411" s="120">
        <v>-0.27</v>
      </c>
      <c r="M411" s="120">
        <v>1.7</v>
      </c>
      <c r="N411" s="119">
        <v>-7.5291700000000003E-2</v>
      </c>
      <c r="O411" s="118" t="s">
        <v>76</v>
      </c>
      <c r="P411"/>
      <c r="Q411"/>
      <c r="R411"/>
      <c r="S411"/>
      <c r="T411"/>
      <c r="U411"/>
    </row>
    <row r="412" spans="1:21" ht="15" x14ac:dyDescent="0.2">
      <c r="A412" s="125">
        <v>40711</v>
      </c>
      <c r="B412" s="120">
        <v>38.04</v>
      </c>
      <c r="C412" s="124">
        <v>-0.46</v>
      </c>
      <c r="D412" s="119">
        <v>-1.19481E-2</v>
      </c>
      <c r="E412" s="120">
        <v>38.630000000000003</v>
      </c>
      <c r="F412" s="120">
        <v>37.770000000000003</v>
      </c>
      <c r="G412" s="120">
        <v>38.861199999999997</v>
      </c>
      <c r="H412" s="121" t="s">
        <v>76</v>
      </c>
      <c r="I412" s="122">
        <v>54513950</v>
      </c>
      <c r="J412" s="121" t="s">
        <v>76</v>
      </c>
      <c r="K412" s="120">
        <v>38.154699999999998</v>
      </c>
      <c r="L412" s="120">
        <v>-0.59</v>
      </c>
      <c r="M412" s="120">
        <v>1.0911999999999999</v>
      </c>
      <c r="N412" s="119">
        <v>0.1102747</v>
      </c>
      <c r="O412" s="118" t="s">
        <v>76</v>
      </c>
      <c r="P412"/>
      <c r="Q412"/>
      <c r="R412"/>
      <c r="S412"/>
      <c r="T412"/>
      <c r="U412"/>
    </row>
    <row r="413" spans="1:21" ht="15" x14ac:dyDescent="0.2">
      <c r="A413" s="125">
        <v>40704</v>
      </c>
      <c r="B413" s="120">
        <v>38.5</v>
      </c>
      <c r="C413" s="124">
        <v>-0.88</v>
      </c>
      <c r="D413" s="119">
        <v>-2.2346399999999999E-2</v>
      </c>
      <c r="E413" s="120">
        <v>39.18</v>
      </c>
      <c r="F413" s="120">
        <v>38.42</v>
      </c>
      <c r="G413" s="120">
        <v>39.881</v>
      </c>
      <c r="H413" s="121" t="s">
        <v>76</v>
      </c>
      <c r="I413" s="122">
        <v>49099516</v>
      </c>
      <c r="J413" s="121" t="s">
        <v>76</v>
      </c>
      <c r="K413" s="120">
        <v>38.732799999999997</v>
      </c>
      <c r="L413" s="120">
        <v>-0.68</v>
      </c>
      <c r="M413" s="120">
        <v>1.4610000000000001</v>
      </c>
      <c r="N413" s="119">
        <v>-5.8841400000000002E-2</v>
      </c>
      <c r="O413" s="118" t="s">
        <v>76</v>
      </c>
      <c r="P413"/>
      <c r="Q413"/>
      <c r="R413"/>
      <c r="S413"/>
      <c r="T413"/>
      <c r="U413"/>
    </row>
    <row r="414" spans="1:21" ht="15" x14ac:dyDescent="0.2">
      <c r="A414" s="125">
        <v>40697</v>
      </c>
      <c r="B414" s="120">
        <v>39.380000000000003</v>
      </c>
      <c r="C414" s="124">
        <v>-2.14</v>
      </c>
      <c r="D414" s="119">
        <v>-5.1541400000000001E-2</v>
      </c>
      <c r="E414" s="120">
        <v>41.9</v>
      </c>
      <c r="F414" s="120">
        <v>39.17</v>
      </c>
      <c r="G414" s="120">
        <v>41.99</v>
      </c>
      <c r="H414" s="121" t="s">
        <v>76</v>
      </c>
      <c r="I414" s="122">
        <v>52169227</v>
      </c>
      <c r="J414" s="121" t="s">
        <v>76</v>
      </c>
      <c r="K414" s="120">
        <v>39.398899999999998</v>
      </c>
      <c r="L414" s="120">
        <v>-2.52</v>
      </c>
      <c r="M414" s="120">
        <v>2.82</v>
      </c>
      <c r="N414" s="119">
        <v>0.20815349999999999</v>
      </c>
      <c r="O414" s="118" t="s">
        <v>76</v>
      </c>
      <c r="P414"/>
      <c r="Q414"/>
      <c r="R414"/>
      <c r="S414"/>
      <c r="T414"/>
      <c r="U414"/>
    </row>
    <row r="415" spans="1:21" ht="15" x14ac:dyDescent="0.2">
      <c r="A415" s="125">
        <v>40690</v>
      </c>
      <c r="B415" s="120">
        <v>41.52</v>
      </c>
      <c r="C415" s="124">
        <v>0.02</v>
      </c>
      <c r="D415" s="119">
        <v>4.819E-4</v>
      </c>
      <c r="E415" s="120">
        <v>41.15</v>
      </c>
      <c r="F415" s="120">
        <v>40.549999999999997</v>
      </c>
      <c r="G415" s="120">
        <v>41.67</v>
      </c>
      <c r="H415" s="121" t="s">
        <v>76</v>
      </c>
      <c r="I415" s="122">
        <v>43180959</v>
      </c>
      <c r="J415" s="121" t="s">
        <v>76</v>
      </c>
      <c r="K415" s="120">
        <v>41.493200000000002</v>
      </c>
      <c r="L415" s="120">
        <v>0.37</v>
      </c>
      <c r="M415" s="120">
        <v>1.1200000000000001</v>
      </c>
      <c r="N415" s="119">
        <v>-0.1531293</v>
      </c>
      <c r="O415" s="118" t="s">
        <v>76</v>
      </c>
      <c r="P415"/>
      <c r="Q415"/>
      <c r="R415"/>
      <c r="S415"/>
      <c r="T415"/>
      <c r="U415"/>
    </row>
    <row r="416" spans="1:21" ht="15" x14ac:dyDescent="0.2">
      <c r="A416" s="125">
        <v>40683</v>
      </c>
      <c r="B416" s="120">
        <v>41.5</v>
      </c>
      <c r="C416" s="124">
        <v>-0.02</v>
      </c>
      <c r="D416" s="119">
        <v>-4.817E-4</v>
      </c>
      <c r="E416" s="120">
        <v>41.26</v>
      </c>
      <c r="F416" s="120">
        <v>40.68</v>
      </c>
      <c r="G416" s="120">
        <v>41.84</v>
      </c>
      <c r="H416" s="121" t="s">
        <v>76</v>
      </c>
      <c r="I416" s="122">
        <v>50988843</v>
      </c>
      <c r="J416" s="121" t="s">
        <v>76</v>
      </c>
      <c r="K416" s="120">
        <v>41.537700000000001</v>
      </c>
      <c r="L416" s="120">
        <v>0.24</v>
      </c>
      <c r="M416" s="120">
        <v>1.1599999999999999</v>
      </c>
      <c r="N416" s="119">
        <v>-0.35338570000000002</v>
      </c>
      <c r="O416" s="118" t="s">
        <v>76</v>
      </c>
      <c r="P416"/>
      <c r="Q416"/>
      <c r="R416"/>
      <c r="S416"/>
      <c r="T416"/>
      <c r="U416"/>
    </row>
    <row r="417" spans="1:21" ht="15" x14ac:dyDescent="0.2">
      <c r="A417" s="125">
        <v>40676</v>
      </c>
      <c r="B417" s="120">
        <v>41.52</v>
      </c>
      <c r="C417" s="124">
        <v>-1.54</v>
      </c>
      <c r="D417" s="119">
        <v>-3.57641E-2</v>
      </c>
      <c r="E417" s="120">
        <v>43.32</v>
      </c>
      <c r="F417" s="120">
        <v>40.94</v>
      </c>
      <c r="G417" s="120">
        <v>44.125</v>
      </c>
      <c r="H417" s="121" t="s">
        <v>76</v>
      </c>
      <c r="I417" s="122">
        <v>78855110</v>
      </c>
      <c r="J417" s="121" t="s">
        <v>76</v>
      </c>
      <c r="K417" s="120">
        <v>41.4923</v>
      </c>
      <c r="L417" s="120">
        <v>-1.8</v>
      </c>
      <c r="M417" s="120">
        <v>3.1850000000000001</v>
      </c>
      <c r="N417" s="119">
        <v>1.2294419999999999</v>
      </c>
      <c r="O417" s="118" t="s">
        <v>76</v>
      </c>
      <c r="P417"/>
      <c r="Q417"/>
      <c r="R417"/>
      <c r="S417"/>
      <c r="T417"/>
      <c r="U417"/>
    </row>
    <row r="418" spans="1:21" ht="15" x14ac:dyDescent="0.2">
      <c r="A418" s="125">
        <v>40669</v>
      </c>
      <c r="B418" s="120">
        <v>43.06</v>
      </c>
      <c r="C418" s="124">
        <v>-0.04</v>
      </c>
      <c r="D418" s="119">
        <v>-9.2809999999999995E-4</v>
      </c>
      <c r="E418" s="120">
        <v>43.47</v>
      </c>
      <c r="F418" s="120">
        <v>42.3</v>
      </c>
      <c r="G418" s="120">
        <v>43.79</v>
      </c>
      <c r="H418" s="121" t="s">
        <v>76</v>
      </c>
      <c r="I418" s="122">
        <v>35369886</v>
      </c>
      <c r="J418" s="121" t="s">
        <v>76</v>
      </c>
      <c r="K418" s="120">
        <v>43.164999999999999</v>
      </c>
      <c r="L418" s="120">
        <v>-0.41</v>
      </c>
      <c r="M418" s="120">
        <v>1.49</v>
      </c>
      <c r="N418" s="119">
        <v>0.1742175</v>
      </c>
      <c r="O418" s="118" t="s">
        <v>76</v>
      </c>
      <c r="P418"/>
      <c r="Q418"/>
      <c r="R418"/>
      <c r="S418"/>
      <c r="T418"/>
      <c r="U418"/>
    </row>
    <row r="419" spans="1:21" ht="15" x14ac:dyDescent="0.2">
      <c r="A419" s="125">
        <v>40662</v>
      </c>
      <c r="B419" s="120">
        <v>43.1</v>
      </c>
      <c r="C419" s="124">
        <v>0.83</v>
      </c>
      <c r="D419" s="119">
        <v>1.9635699999999999E-2</v>
      </c>
      <c r="E419" s="120">
        <v>42.34</v>
      </c>
      <c r="F419" s="120">
        <v>41.715000000000003</v>
      </c>
      <c r="G419" s="120">
        <v>43.35</v>
      </c>
      <c r="H419" s="121" t="s">
        <v>76</v>
      </c>
      <c r="I419" s="122">
        <v>30122091</v>
      </c>
      <c r="J419" s="121" t="s">
        <v>76</v>
      </c>
      <c r="K419" s="120">
        <v>43.099299999999999</v>
      </c>
      <c r="L419" s="120">
        <v>0.76</v>
      </c>
      <c r="M419" s="120">
        <v>1.635</v>
      </c>
      <c r="N419" s="119">
        <v>3.2140799999999997E-2</v>
      </c>
      <c r="O419" s="118" t="s">
        <v>76</v>
      </c>
      <c r="P419"/>
      <c r="Q419"/>
      <c r="R419"/>
      <c r="S419"/>
      <c r="T419"/>
      <c r="U419"/>
    </row>
    <row r="420" spans="1:21" ht="15" x14ac:dyDescent="0.2">
      <c r="A420" s="125">
        <v>40655</v>
      </c>
      <c r="B420" s="120">
        <v>42.27</v>
      </c>
      <c r="C420" s="124">
        <v>0.75</v>
      </c>
      <c r="D420" s="119">
        <v>1.8063599999999999E-2</v>
      </c>
      <c r="E420" s="120">
        <v>40.97</v>
      </c>
      <c r="F420" s="120">
        <v>40.455002</v>
      </c>
      <c r="G420" s="120">
        <v>42.46</v>
      </c>
      <c r="H420" s="121" t="s">
        <v>76</v>
      </c>
      <c r="I420" s="122">
        <v>29184090</v>
      </c>
      <c r="J420" s="121" t="s">
        <v>76</v>
      </c>
      <c r="K420" s="120">
        <v>42.248100000000001</v>
      </c>
      <c r="L420" s="120">
        <v>1.3</v>
      </c>
      <c r="M420" s="120">
        <v>2.0049999999999999</v>
      </c>
      <c r="N420" s="119">
        <v>-0.2850666</v>
      </c>
      <c r="O420" s="118" t="s">
        <v>76</v>
      </c>
      <c r="P420"/>
      <c r="Q420"/>
      <c r="R420"/>
      <c r="S420"/>
      <c r="T420"/>
      <c r="U420"/>
    </row>
    <row r="421" spans="1:21" ht="15" x14ac:dyDescent="0.2">
      <c r="A421" s="125">
        <v>40648</v>
      </c>
      <c r="B421" s="120">
        <v>41.52</v>
      </c>
      <c r="C421" s="124">
        <v>-0.24</v>
      </c>
      <c r="D421" s="119">
        <v>-5.7470999999999998E-3</v>
      </c>
      <c r="E421" s="120">
        <v>41.76</v>
      </c>
      <c r="F421" s="120">
        <v>40.840000000000003</v>
      </c>
      <c r="G421" s="120">
        <v>42.02</v>
      </c>
      <c r="H421" s="121" t="s">
        <v>76</v>
      </c>
      <c r="I421" s="122">
        <v>40820710</v>
      </c>
      <c r="J421" s="121" t="s">
        <v>76</v>
      </c>
      <c r="K421" s="120">
        <v>41.425400000000003</v>
      </c>
      <c r="L421" s="120">
        <v>-0.24</v>
      </c>
      <c r="M421" s="120">
        <v>1.18</v>
      </c>
      <c r="N421" s="119">
        <v>4.5204000000000001E-2</v>
      </c>
      <c r="O421" s="118" t="s">
        <v>76</v>
      </c>
      <c r="P421"/>
      <c r="Q421"/>
      <c r="R421"/>
      <c r="S421"/>
      <c r="T421"/>
      <c r="U421"/>
    </row>
    <row r="422" spans="1:21" ht="15" x14ac:dyDescent="0.2">
      <c r="A422" s="125">
        <v>40641</v>
      </c>
      <c r="B422" s="120">
        <v>41.76</v>
      </c>
      <c r="C422" s="124">
        <v>-1.0900000000000001</v>
      </c>
      <c r="D422" s="119">
        <v>-2.5437600000000001E-2</v>
      </c>
      <c r="E422" s="120">
        <v>42.87</v>
      </c>
      <c r="F422" s="120">
        <v>41.400002000000001</v>
      </c>
      <c r="G422" s="120">
        <v>43.05</v>
      </c>
      <c r="H422" s="121" t="s">
        <v>76</v>
      </c>
      <c r="I422" s="122">
        <v>39055258</v>
      </c>
      <c r="J422" s="121" t="s">
        <v>76</v>
      </c>
      <c r="K422" s="120">
        <v>41.801200000000001</v>
      </c>
      <c r="L422" s="120">
        <v>-1.1100000000000001</v>
      </c>
      <c r="M422" s="120">
        <v>1.65</v>
      </c>
      <c r="N422" s="119">
        <v>0.14430129999999999</v>
      </c>
      <c r="O422" s="118" t="s">
        <v>76</v>
      </c>
      <c r="P422"/>
      <c r="Q422"/>
      <c r="R422"/>
      <c r="S422"/>
      <c r="T422"/>
      <c r="U422"/>
    </row>
    <row r="423" spans="1:21" ht="15" x14ac:dyDescent="0.2">
      <c r="A423" s="125">
        <v>40634</v>
      </c>
      <c r="B423" s="120">
        <v>42.85</v>
      </c>
      <c r="C423" s="124">
        <v>-0.12</v>
      </c>
      <c r="D423" s="119">
        <v>-2.7926000000000001E-3</v>
      </c>
      <c r="E423" s="120">
        <v>43.19</v>
      </c>
      <c r="F423" s="120">
        <v>42.36</v>
      </c>
      <c r="G423" s="120">
        <v>43.48</v>
      </c>
      <c r="H423" s="121" t="s">
        <v>76</v>
      </c>
      <c r="I423" s="122">
        <v>34130223</v>
      </c>
      <c r="J423" s="121" t="s">
        <v>76</v>
      </c>
      <c r="K423" s="120">
        <v>43.009500000000003</v>
      </c>
      <c r="L423" s="120">
        <v>-0.34</v>
      </c>
      <c r="M423" s="120">
        <v>1.1200000000000001</v>
      </c>
      <c r="N423" s="119">
        <v>-0.16134480000000001</v>
      </c>
      <c r="O423" s="118" t="s">
        <v>76</v>
      </c>
      <c r="P423"/>
      <c r="Q423"/>
      <c r="R423"/>
      <c r="S423"/>
      <c r="T423"/>
      <c r="U423"/>
    </row>
    <row r="424" spans="1:21" ht="15" x14ac:dyDescent="0.2">
      <c r="A424" s="125">
        <v>40627</v>
      </c>
      <c r="B424" s="120">
        <v>42.97</v>
      </c>
      <c r="C424" s="124">
        <v>1.74</v>
      </c>
      <c r="D424" s="119">
        <v>4.2202299999999998E-2</v>
      </c>
      <c r="E424" s="120">
        <v>41.46</v>
      </c>
      <c r="F424" s="120">
        <v>40.869999999999997</v>
      </c>
      <c r="G424" s="120">
        <v>43.24</v>
      </c>
      <c r="H424" s="121" t="s">
        <v>76</v>
      </c>
      <c r="I424" s="122">
        <v>40696371</v>
      </c>
      <c r="J424" s="121" t="s">
        <v>76</v>
      </c>
      <c r="K424" s="120">
        <v>43.023899999999998</v>
      </c>
      <c r="L424" s="120">
        <v>1.51</v>
      </c>
      <c r="M424" s="120">
        <v>2.37</v>
      </c>
      <c r="N424" s="119">
        <v>-0.374365</v>
      </c>
      <c r="O424" s="118" t="s">
        <v>76</v>
      </c>
      <c r="P424"/>
      <c r="Q424"/>
      <c r="R424"/>
      <c r="S424"/>
      <c r="T424"/>
      <c r="U424"/>
    </row>
    <row r="425" spans="1:21" ht="15" x14ac:dyDescent="0.2">
      <c r="A425" s="125">
        <v>40620</v>
      </c>
      <c r="B425" s="120">
        <v>41.23</v>
      </c>
      <c r="C425" s="124">
        <v>-1.7</v>
      </c>
      <c r="D425" s="119">
        <v>-3.9599299999999997E-2</v>
      </c>
      <c r="E425" s="120">
        <v>42.64</v>
      </c>
      <c r="F425" s="120">
        <v>40.419998</v>
      </c>
      <c r="G425" s="120">
        <v>42.6798</v>
      </c>
      <c r="H425" s="121" t="s">
        <v>76</v>
      </c>
      <c r="I425" s="122">
        <v>65048104</v>
      </c>
      <c r="J425" s="121" t="s">
        <v>76</v>
      </c>
      <c r="K425" s="120">
        <v>41.379100000000001</v>
      </c>
      <c r="L425" s="120">
        <v>-1.41</v>
      </c>
      <c r="M425" s="120">
        <v>2.2597999999999998</v>
      </c>
      <c r="N425" s="119">
        <v>0.57771209999999995</v>
      </c>
      <c r="O425" s="118" t="s">
        <v>76</v>
      </c>
      <c r="P425"/>
      <c r="Q425"/>
      <c r="R425"/>
      <c r="S425"/>
      <c r="T425"/>
      <c r="U425"/>
    </row>
    <row r="426" spans="1:21" ht="15" x14ac:dyDescent="0.2">
      <c r="A426" s="125">
        <v>40613</v>
      </c>
      <c r="B426" s="120">
        <v>42.93</v>
      </c>
      <c r="C426" s="124">
        <v>-0.62</v>
      </c>
      <c r="D426" s="119">
        <v>-1.4236499999999999E-2</v>
      </c>
      <c r="E426" s="120">
        <v>43.53</v>
      </c>
      <c r="F426" s="120">
        <v>42.16</v>
      </c>
      <c r="G426" s="120">
        <v>43.61</v>
      </c>
      <c r="H426" s="121" t="s">
        <v>76</v>
      </c>
      <c r="I426" s="122">
        <v>41229388</v>
      </c>
      <c r="J426" s="121" t="s">
        <v>76</v>
      </c>
      <c r="K426" s="120">
        <v>42.822699999999998</v>
      </c>
      <c r="L426" s="120">
        <v>-0.6</v>
      </c>
      <c r="M426" s="120">
        <v>1.45</v>
      </c>
      <c r="N426" s="119">
        <v>-0.22350210000000001</v>
      </c>
      <c r="O426" s="118" t="s">
        <v>76</v>
      </c>
      <c r="P426"/>
      <c r="Q426"/>
      <c r="R426"/>
      <c r="S426"/>
      <c r="T426"/>
      <c r="U426"/>
    </row>
    <row r="427" spans="1:21" ht="15" x14ac:dyDescent="0.2">
      <c r="A427" s="125">
        <v>40606</v>
      </c>
      <c r="B427" s="120">
        <v>43.55</v>
      </c>
      <c r="C427" s="124">
        <v>0.6</v>
      </c>
      <c r="D427" s="119">
        <v>1.39697E-2</v>
      </c>
      <c r="E427" s="120">
        <v>43.02</v>
      </c>
      <c r="F427" s="120">
        <v>42.97</v>
      </c>
      <c r="G427" s="120">
        <v>44.34</v>
      </c>
      <c r="H427" s="121" t="s">
        <v>76</v>
      </c>
      <c r="I427" s="122">
        <v>53096584</v>
      </c>
      <c r="J427" s="121" t="s">
        <v>76</v>
      </c>
      <c r="K427" s="120">
        <v>43.6282</v>
      </c>
      <c r="L427" s="120">
        <v>0.53</v>
      </c>
      <c r="M427" s="120">
        <v>1.37</v>
      </c>
      <c r="N427" s="119">
        <v>-6.7937499999999998E-2</v>
      </c>
      <c r="O427" s="118" t="s">
        <v>76</v>
      </c>
      <c r="P427"/>
      <c r="Q427"/>
      <c r="R427"/>
      <c r="S427"/>
      <c r="T427"/>
      <c r="U427"/>
    </row>
    <row r="428" spans="1:21" ht="15" x14ac:dyDescent="0.2">
      <c r="A428" s="125">
        <v>40599</v>
      </c>
      <c r="B428" s="120">
        <v>42.95</v>
      </c>
      <c r="C428" s="124">
        <v>-0.61</v>
      </c>
      <c r="D428" s="119">
        <v>-1.4003699999999999E-2</v>
      </c>
      <c r="E428" s="120">
        <v>42.83</v>
      </c>
      <c r="F428" s="120">
        <v>41.6</v>
      </c>
      <c r="G428" s="120">
        <v>43.284999999999997</v>
      </c>
      <c r="H428" s="121" t="s">
        <v>76</v>
      </c>
      <c r="I428" s="122">
        <v>56966763</v>
      </c>
      <c r="J428" s="121" t="s">
        <v>76</v>
      </c>
      <c r="K428" s="120">
        <v>42.899500000000003</v>
      </c>
      <c r="L428" s="120">
        <v>0.12</v>
      </c>
      <c r="M428" s="120">
        <v>1.6850000000000001</v>
      </c>
      <c r="N428" s="119">
        <v>0.14421490000000001</v>
      </c>
      <c r="O428" s="118" t="s">
        <v>76</v>
      </c>
      <c r="P428"/>
      <c r="Q428"/>
      <c r="R428"/>
      <c r="S428"/>
      <c r="T428"/>
      <c r="U428"/>
    </row>
    <row r="429" spans="1:21" ht="15" x14ac:dyDescent="0.2">
      <c r="A429" s="125">
        <v>40592</v>
      </c>
      <c r="B429" s="120">
        <v>43.56</v>
      </c>
      <c r="C429" s="124">
        <v>0.15</v>
      </c>
      <c r="D429" s="119">
        <v>3.4554E-3</v>
      </c>
      <c r="E429" s="120">
        <v>43.19</v>
      </c>
      <c r="F429" s="120">
        <v>42.98</v>
      </c>
      <c r="G429" s="120">
        <v>43.9</v>
      </c>
      <c r="H429" s="121" t="s">
        <v>76</v>
      </c>
      <c r="I429" s="122">
        <v>49786770</v>
      </c>
      <c r="J429" s="121" t="s">
        <v>76</v>
      </c>
      <c r="K429" s="120">
        <v>43.468200000000003</v>
      </c>
      <c r="L429" s="120">
        <v>0.37</v>
      </c>
      <c r="M429" s="120">
        <v>0.92</v>
      </c>
      <c r="N429" s="119">
        <v>-0.40712759999999998</v>
      </c>
      <c r="O429" s="118" t="s">
        <v>76</v>
      </c>
      <c r="P429"/>
      <c r="Q429"/>
      <c r="R429"/>
      <c r="S429"/>
      <c r="T429"/>
      <c r="U429"/>
    </row>
    <row r="430" spans="1:21" ht="15" x14ac:dyDescent="0.2">
      <c r="A430" s="125">
        <v>40585</v>
      </c>
      <c r="B430" s="120">
        <v>43.41</v>
      </c>
      <c r="C430" s="124">
        <v>2.7</v>
      </c>
      <c r="D430" s="119">
        <v>6.6322800000000001E-2</v>
      </c>
      <c r="E430" s="120">
        <v>40.799999999999997</v>
      </c>
      <c r="F430" s="120">
        <v>40.71</v>
      </c>
      <c r="G430" s="120">
        <v>44.05</v>
      </c>
      <c r="H430" s="121" t="s">
        <v>76</v>
      </c>
      <c r="I430" s="122">
        <v>83975520</v>
      </c>
      <c r="J430" s="121" t="s">
        <v>76</v>
      </c>
      <c r="K430" s="120">
        <v>43.379199999999997</v>
      </c>
      <c r="L430" s="120">
        <v>2.61</v>
      </c>
      <c r="M430" s="120">
        <v>3.34</v>
      </c>
      <c r="N430" s="119">
        <v>0.56900580000000001</v>
      </c>
      <c r="O430" s="118" t="s">
        <v>76</v>
      </c>
      <c r="P430"/>
      <c r="Q430"/>
      <c r="R430"/>
      <c r="S430"/>
      <c r="T430"/>
      <c r="U430"/>
    </row>
    <row r="431" spans="1:21" ht="15" x14ac:dyDescent="0.2">
      <c r="A431" s="125">
        <v>40578</v>
      </c>
      <c r="B431" s="120">
        <v>40.71</v>
      </c>
      <c r="C431" s="124">
        <v>1.86</v>
      </c>
      <c r="D431" s="119">
        <v>4.78764E-2</v>
      </c>
      <c r="E431" s="120">
        <v>39.04</v>
      </c>
      <c r="F431" s="120">
        <v>38.645000000000003</v>
      </c>
      <c r="G431" s="120">
        <v>40.770000000000003</v>
      </c>
      <c r="H431" s="121" t="s">
        <v>76</v>
      </c>
      <c r="I431" s="122">
        <v>53521486</v>
      </c>
      <c r="J431" s="121" t="s">
        <v>76</v>
      </c>
      <c r="K431" s="120">
        <v>40.5991</v>
      </c>
      <c r="L431" s="120">
        <v>1.67</v>
      </c>
      <c r="M431" s="120">
        <v>2.125</v>
      </c>
      <c r="N431" s="119">
        <v>0.27033940000000001</v>
      </c>
      <c r="O431" s="118" t="s">
        <v>76</v>
      </c>
      <c r="P431"/>
      <c r="Q431"/>
      <c r="R431"/>
      <c r="S431"/>
      <c r="T431"/>
      <c r="U431"/>
    </row>
    <row r="432" spans="1:21" ht="15" x14ac:dyDescent="0.2">
      <c r="A432" s="125">
        <v>40571</v>
      </c>
      <c r="B432" s="120">
        <v>38.85</v>
      </c>
      <c r="C432" s="124">
        <v>-0.89</v>
      </c>
      <c r="D432" s="119">
        <v>-2.2395600000000002E-2</v>
      </c>
      <c r="E432" s="120">
        <v>39.64</v>
      </c>
      <c r="F432" s="120">
        <v>38.650002000000001</v>
      </c>
      <c r="G432" s="120">
        <v>39.950000000000003</v>
      </c>
      <c r="H432" s="121" t="s">
        <v>76</v>
      </c>
      <c r="I432" s="122">
        <v>42131642</v>
      </c>
      <c r="J432" s="121" t="s">
        <v>76</v>
      </c>
      <c r="K432" s="120">
        <v>38.994199999999999</v>
      </c>
      <c r="L432" s="120">
        <v>-0.79</v>
      </c>
      <c r="M432" s="120">
        <v>1.3</v>
      </c>
      <c r="N432" s="119">
        <v>0.16427459999999999</v>
      </c>
      <c r="O432" s="118" t="s">
        <v>76</v>
      </c>
      <c r="P432"/>
      <c r="Q432"/>
      <c r="R432"/>
      <c r="S432"/>
      <c r="T432"/>
      <c r="U432"/>
    </row>
    <row r="433" spans="1:21" ht="15" x14ac:dyDescent="0.2">
      <c r="A433" s="125">
        <v>40564</v>
      </c>
      <c r="B433" s="120">
        <v>39.74</v>
      </c>
      <c r="C433" s="124">
        <v>0.45</v>
      </c>
      <c r="D433" s="119">
        <v>1.14533E-2</v>
      </c>
      <c r="E433" s="120">
        <v>39.07</v>
      </c>
      <c r="F433" s="120">
        <v>38.51</v>
      </c>
      <c r="G433" s="120">
        <v>39.94</v>
      </c>
      <c r="H433" s="121" t="s">
        <v>76</v>
      </c>
      <c r="I433" s="122">
        <v>36187032</v>
      </c>
      <c r="J433" s="121" t="s">
        <v>76</v>
      </c>
      <c r="K433" s="120">
        <v>39.714300000000001</v>
      </c>
      <c r="L433" s="120">
        <v>0.67</v>
      </c>
      <c r="M433" s="120">
        <v>1.43</v>
      </c>
      <c r="N433" s="119">
        <v>-2.6136199999999998E-2</v>
      </c>
      <c r="O433" s="118" t="s">
        <v>76</v>
      </c>
      <c r="P433"/>
      <c r="Q433"/>
      <c r="R433"/>
      <c r="S433"/>
      <c r="T433"/>
      <c r="U433"/>
    </row>
    <row r="434" spans="1:21" ht="15" x14ac:dyDescent="0.2">
      <c r="A434" s="125">
        <v>40557</v>
      </c>
      <c r="B434" s="120">
        <v>39.29</v>
      </c>
      <c r="C434" s="124">
        <v>-0.16</v>
      </c>
      <c r="D434" s="119">
        <v>-4.0558E-3</v>
      </c>
      <c r="E434" s="120">
        <v>39.01</v>
      </c>
      <c r="F434" s="120">
        <v>38.924999999999997</v>
      </c>
      <c r="G434" s="120">
        <v>39.81</v>
      </c>
      <c r="H434" s="121" t="s">
        <v>76</v>
      </c>
      <c r="I434" s="122">
        <v>37158205</v>
      </c>
      <c r="J434" s="121" t="s">
        <v>76</v>
      </c>
      <c r="K434" s="120">
        <v>39.228900000000003</v>
      </c>
      <c r="L434" s="120">
        <v>0.28000000000000003</v>
      </c>
      <c r="M434" s="120">
        <v>0.88500000000000001</v>
      </c>
      <c r="N434" s="119">
        <v>-0.49040840000000002</v>
      </c>
      <c r="O434" s="118" t="s">
        <v>76</v>
      </c>
      <c r="P434"/>
      <c r="Q434"/>
      <c r="R434"/>
      <c r="S434"/>
      <c r="T434"/>
      <c r="U434"/>
    </row>
    <row r="435" spans="1:21" ht="15" x14ac:dyDescent="0.2">
      <c r="A435" s="125">
        <v>40550</v>
      </c>
      <c r="B435" s="120">
        <v>39.450000000000003</v>
      </c>
      <c r="C435" s="124">
        <v>1.94</v>
      </c>
      <c r="D435" s="119">
        <v>5.1719500000000002E-2</v>
      </c>
      <c r="E435" s="120">
        <v>37.74</v>
      </c>
      <c r="F435" s="120">
        <v>37.619999999999997</v>
      </c>
      <c r="G435" s="120">
        <v>40</v>
      </c>
      <c r="H435" s="121" t="s">
        <v>76</v>
      </c>
      <c r="I435" s="122">
        <v>72917621</v>
      </c>
      <c r="J435" s="121" t="s">
        <v>76</v>
      </c>
      <c r="K435" s="120">
        <v>39.440300000000001</v>
      </c>
      <c r="L435" s="120">
        <v>1.71</v>
      </c>
      <c r="M435" s="120">
        <v>2.38</v>
      </c>
      <c r="N435" s="119">
        <v>2.8062762000000001</v>
      </c>
      <c r="O435" s="118" t="s">
        <v>76</v>
      </c>
      <c r="P435"/>
      <c r="Q435"/>
      <c r="R435"/>
      <c r="S435"/>
      <c r="T435"/>
      <c r="U435"/>
    </row>
    <row r="436" spans="1:21" ht="15" x14ac:dyDescent="0.2">
      <c r="A436" s="125">
        <v>40543</v>
      </c>
      <c r="B436" s="120">
        <v>37.51</v>
      </c>
      <c r="C436" s="124">
        <v>-0.19</v>
      </c>
      <c r="D436" s="119">
        <v>-5.0397999999999997E-3</v>
      </c>
      <c r="E436" s="120">
        <v>37.549999999999997</v>
      </c>
      <c r="F436" s="120">
        <v>37.07</v>
      </c>
      <c r="G436" s="120">
        <v>37.840000000000003</v>
      </c>
      <c r="H436" s="121" t="s">
        <v>76</v>
      </c>
      <c r="I436" s="122">
        <v>19157207</v>
      </c>
      <c r="J436" s="121" t="s">
        <v>76</v>
      </c>
      <c r="K436" s="120">
        <v>37.456600000000002</v>
      </c>
      <c r="L436" s="120">
        <v>-0.04</v>
      </c>
      <c r="M436" s="120">
        <v>0.77</v>
      </c>
      <c r="N436" s="119">
        <v>-0.11511109999999999</v>
      </c>
      <c r="O436" s="118" t="s">
        <v>76</v>
      </c>
      <c r="P436"/>
      <c r="Q436"/>
      <c r="R436"/>
      <c r="S436"/>
      <c r="T436"/>
      <c r="U436"/>
    </row>
    <row r="437" spans="1:21" ht="15" x14ac:dyDescent="0.2">
      <c r="A437" s="125">
        <v>40536</v>
      </c>
      <c r="B437" s="120">
        <v>37.700000000000003</v>
      </c>
      <c r="C437" s="124">
        <v>0.65</v>
      </c>
      <c r="D437" s="119">
        <v>1.7543900000000001E-2</v>
      </c>
      <c r="E437" s="120">
        <v>37.03</v>
      </c>
      <c r="F437" s="120">
        <v>36.840000000000003</v>
      </c>
      <c r="G437" s="120">
        <v>37.99</v>
      </c>
      <c r="H437" s="121" t="s">
        <v>76</v>
      </c>
      <c r="I437" s="122">
        <v>21649279</v>
      </c>
      <c r="J437" s="121" t="s">
        <v>76</v>
      </c>
      <c r="K437" s="120">
        <v>37.7151</v>
      </c>
      <c r="L437" s="120">
        <v>0.67</v>
      </c>
      <c r="M437" s="120">
        <v>1.1499999999999999</v>
      </c>
      <c r="N437" s="119">
        <v>-0.52435909999999997</v>
      </c>
      <c r="O437" s="118" t="s">
        <v>76</v>
      </c>
      <c r="P437"/>
      <c r="Q437"/>
      <c r="R437"/>
      <c r="S437"/>
      <c r="T437"/>
      <c r="U437"/>
    </row>
    <row r="438" spans="1:21" ht="15" x14ac:dyDescent="0.2">
      <c r="A438" s="125">
        <v>40529</v>
      </c>
      <c r="B438" s="120">
        <v>37.049999999999997</v>
      </c>
      <c r="C438" s="124">
        <v>0.39</v>
      </c>
      <c r="D438" s="119">
        <v>1.06383E-2</v>
      </c>
      <c r="E438" s="120">
        <v>36.950000000000003</v>
      </c>
      <c r="F438" s="120">
        <v>36.57</v>
      </c>
      <c r="G438" s="120">
        <v>37.5</v>
      </c>
      <c r="H438" s="121" t="s">
        <v>76</v>
      </c>
      <c r="I438" s="122">
        <v>45516013</v>
      </c>
      <c r="J438" s="121" t="s">
        <v>76</v>
      </c>
      <c r="K438" s="120">
        <v>36.9497</v>
      </c>
      <c r="L438" s="120">
        <v>0.1</v>
      </c>
      <c r="M438" s="120">
        <v>0.93</v>
      </c>
      <c r="N438" s="119">
        <v>0.29749049999999999</v>
      </c>
      <c r="O438" s="118" t="s">
        <v>76</v>
      </c>
      <c r="P438"/>
      <c r="Q438"/>
      <c r="R438"/>
      <c r="S438"/>
      <c r="T438"/>
      <c r="U438"/>
    </row>
    <row r="439" spans="1:21" ht="15" x14ac:dyDescent="0.2">
      <c r="A439" s="125">
        <v>40522</v>
      </c>
      <c r="B439" s="120">
        <v>36.659999999999997</v>
      </c>
      <c r="C439" s="124">
        <v>-0.93</v>
      </c>
      <c r="D439" s="119">
        <v>-2.4740600000000001E-2</v>
      </c>
      <c r="E439" s="120">
        <v>37.43</v>
      </c>
      <c r="F439" s="120">
        <v>36.51</v>
      </c>
      <c r="G439" s="120">
        <v>37.979999999999997</v>
      </c>
      <c r="H439" s="121" t="s">
        <v>76</v>
      </c>
      <c r="I439" s="122">
        <v>35080037</v>
      </c>
      <c r="J439" s="121" t="s">
        <v>76</v>
      </c>
      <c r="K439" s="120">
        <v>36.705599999999997</v>
      </c>
      <c r="L439" s="120">
        <v>-0.77</v>
      </c>
      <c r="M439" s="120">
        <v>1.47</v>
      </c>
      <c r="N439" s="119">
        <v>-0.43387989999999999</v>
      </c>
      <c r="O439" s="118" t="s">
        <v>76</v>
      </c>
      <c r="P439"/>
      <c r="Q439"/>
      <c r="R439"/>
      <c r="S439"/>
      <c r="T439"/>
      <c r="U439"/>
    </row>
    <row r="440" spans="1:21" ht="15" x14ac:dyDescent="0.2">
      <c r="A440" s="125">
        <v>40515</v>
      </c>
      <c r="B440" s="120">
        <v>37.590000000000003</v>
      </c>
      <c r="C440" s="124">
        <v>0.89</v>
      </c>
      <c r="D440" s="119">
        <v>2.42507E-2</v>
      </c>
      <c r="E440" s="120">
        <v>36.450000000000003</v>
      </c>
      <c r="F440" s="120">
        <v>36.020000000000003</v>
      </c>
      <c r="G440" s="120">
        <v>37.67</v>
      </c>
      <c r="H440" s="121" t="s">
        <v>76</v>
      </c>
      <c r="I440" s="122">
        <v>61965711</v>
      </c>
      <c r="J440" s="121" t="s">
        <v>76</v>
      </c>
      <c r="K440" s="120">
        <v>37.4238</v>
      </c>
      <c r="L440" s="120">
        <v>1.1399999999999999</v>
      </c>
      <c r="M440" s="120">
        <v>1.65</v>
      </c>
      <c r="N440" s="119">
        <v>0.99317889999999998</v>
      </c>
      <c r="O440" s="118" t="s">
        <v>76</v>
      </c>
      <c r="P440"/>
      <c r="Q440"/>
      <c r="R440"/>
      <c r="S440"/>
      <c r="T440"/>
      <c r="U440"/>
    </row>
    <row r="441" spans="1:21" ht="15" x14ac:dyDescent="0.2">
      <c r="A441" s="125">
        <v>40508</v>
      </c>
      <c r="B441" s="120">
        <v>36.700000000000003</v>
      </c>
      <c r="C441" s="124">
        <v>-0.31</v>
      </c>
      <c r="D441" s="119">
        <v>-8.3760999999999992E-3</v>
      </c>
      <c r="E441" s="120">
        <v>36.880000000000003</v>
      </c>
      <c r="F441" s="120">
        <v>36</v>
      </c>
      <c r="G441" s="120">
        <v>37.049999999999997</v>
      </c>
      <c r="H441" s="121" t="s">
        <v>76</v>
      </c>
      <c r="I441" s="122">
        <v>31088886</v>
      </c>
      <c r="J441" s="121" t="s">
        <v>76</v>
      </c>
      <c r="K441" s="120">
        <v>36.778199999999998</v>
      </c>
      <c r="L441" s="120">
        <v>-0.18</v>
      </c>
      <c r="M441" s="120">
        <v>1.05</v>
      </c>
      <c r="N441" s="119">
        <v>-0.46318280000000001</v>
      </c>
      <c r="O441" s="118" t="s">
        <v>76</v>
      </c>
      <c r="P441"/>
      <c r="Q441"/>
      <c r="R441"/>
      <c r="S441"/>
      <c r="T441"/>
      <c r="U441"/>
    </row>
    <row r="442" spans="1:21" ht="15" x14ac:dyDescent="0.2">
      <c r="A442" s="125">
        <v>40501</v>
      </c>
      <c r="B442" s="120">
        <v>37.01</v>
      </c>
      <c r="C442" s="124">
        <v>-0.74</v>
      </c>
      <c r="D442" s="119">
        <v>-1.9602600000000001E-2</v>
      </c>
      <c r="E442" s="120">
        <v>37.42</v>
      </c>
      <c r="F442" s="120">
        <v>36.700000000000003</v>
      </c>
      <c r="G442" s="120">
        <v>37.780099999999997</v>
      </c>
      <c r="H442" s="121" t="s">
        <v>76</v>
      </c>
      <c r="I442" s="122">
        <v>57913360</v>
      </c>
      <c r="J442" s="121" t="s">
        <v>76</v>
      </c>
      <c r="K442" s="120">
        <v>36.976700000000001</v>
      </c>
      <c r="L442" s="120">
        <v>-0.41</v>
      </c>
      <c r="M442" s="120">
        <v>1.0801000000000001</v>
      </c>
      <c r="N442" s="119">
        <v>-0.41663139999999999</v>
      </c>
      <c r="O442" s="118" t="s">
        <v>76</v>
      </c>
      <c r="P442"/>
      <c r="Q442"/>
      <c r="R442"/>
      <c r="S442"/>
      <c r="T442"/>
      <c r="U442"/>
    </row>
    <row r="443" spans="1:21" ht="15" x14ac:dyDescent="0.2">
      <c r="A443" s="125">
        <v>40494</v>
      </c>
      <c r="B443" s="120">
        <v>37.75</v>
      </c>
      <c r="C443" s="124">
        <v>0.55000000000000004</v>
      </c>
      <c r="D443" s="119">
        <v>1.47849E-2</v>
      </c>
      <c r="E443" s="120">
        <v>37.049999999999997</v>
      </c>
      <c r="F443" s="120">
        <v>35.15</v>
      </c>
      <c r="G443" s="120">
        <v>38</v>
      </c>
      <c r="H443" s="121" t="s">
        <v>76</v>
      </c>
      <c r="I443" s="122">
        <v>99274038</v>
      </c>
      <c r="J443" s="121" t="s">
        <v>76</v>
      </c>
      <c r="K443" s="120">
        <v>37.686</v>
      </c>
      <c r="L443" s="120">
        <v>0.7</v>
      </c>
      <c r="M443" s="120">
        <v>2.85</v>
      </c>
      <c r="N443" s="119">
        <v>0.56936869999999995</v>
      </c>
      <c r="O443" s="118" t="s">
        <v>76</v>
      </c>
      <c r="P443"/>
      <c r="Q443"/>
      <c r="R443"/>
      <c r="S443"/>
      <c r="T443"/>
      <c r="U443"/>
    </row>
    <row r="444" spans="1:21" ht="15" x14ac:dyDescent="0.2">
      <c r="A444" s="125">
        <v>40487</v>
      </c>
      <c r="B444" s="120">
        <v>37.200000000000003</v>
      </c>
      <c r="C444" s="124">
        <v>1.075</v>
      </c>
      <c r="D444" s="119">
        <v>2.9757800000000001E-2</v>
      </c>
      <c r="E444" s="120">
        <v>36.21</v>
      </c>
      <c r="F444" s="120">
        <v>35.76</v>
      </c>
      <c r="G444" s="120">
        <v>37.270000000000003</v>
      </c>
      <c r="H444" s="121" t="s">
        <v>76</v>
      </c>
      <c r="I444" s="122">
        <v>63257307</v>
      </c>
      <c r="J444" s="121" t="s">
        <v>76</v>
      </c>
      <c r="K444" s="120">
        <v>37.101199999999999</v>
      </c>
      <c r="L444" s="120">
        <v>0.99</v>
      </c>
      <c r="M444" s="120">
        <v>1.51</v>
      </c>
      <c r="N444" s="119">
        <v>-2.6114700000000001E-2</v>
      </c>
      <c r="O444" s="118" t="s">
        <v>76</v>
      </c>
      <c r="P444"/>
      <c r="Q444"/>
      <c r="R444"/>
      <c r="S444"/>
      <c r="T444"/>
      <c r="U444"/>
    </row>
    <row r="445" spans="1:21" ht="15" x14ac:dyDescent="0.2">
      <c r="A445" s="125">
        <v>40480</v>
      </c>
      <c r="B445" s="120">
        <v>36.125</v>
      </c>
      <c r="C445" s="124">
        <v>1.155</v>
      </c>
      <c r="D445" s="119">
        <v>3.3028299999999997E-2</v>
      </c>
      <c r="E445" s="120">
        <v>35.159999999999997</v>
      </c>
      <c r="F445" s="120">
        <v>34.99</v>
      </c>
      <c r="G445" s="120">
        <v>36.515000000000001</v>
      </c>
      <c r="H445" s="121" t="s">
        <v>76</v>
      </c>
      <c r="I445" s="122">
        <v>64953550</v>
      </c>
      <c r="J445" s="121" t="s">
        <v>76</v>
      </c>
      <c r="K445" s="120">
        <v>36.180700000000002</v>
      </c>
      <c r="L445" s="120">
        <v>0.96499999999999997</v>
      </c>
      <c r="M445" s="120">
        <v>1.5249999999999999</v>
      </c>
      <c r="N445" s="119">
        <v>0.22248229999999999</v>
      </c>
      <c r="O445" s="118" t="s">
        <v>76</v>
      </c>
      <c r="P445"/>
      <c r="Q445"/>
      <c r="R445"/>
      <c r="S445"/>
      <c r="T445"/>
      <c r="U445"/>
    </row>
    <row r="446" spans="1:21" ht="15" x14ac:dyDescent="0.2">
      <c r="A446" s="125">
        <v>40473</v>
      </c>
      <c r="B446" s="120">
        <v>34.97</v>
      </c>
      <c r="C446" s="124">
        <v>0.09</v>
      </c>
      <c r="D446" s="119">
        <v>2.5803000000000002E-3</v>
      </c>
      <c r="E446" s="120">
        <v>34.83</v>
      </c>
      <c r="F446" s="120">
        <v>34</v>
      </c>
      <c r="G446" s="120">
        <v>35.04</v>
      </c>
      <c r="H446" s="121" t="s">
        <v>76</v>
      </c>
      <c r="I446" s="122">
        <v>53132506</v>
      </c>
      <c r="J446" s="121" t="s">
        <v>76</v>
      </c>
      <c r="K446" s="120">
        <v>34.741399999999999</v>
      </c>
      <c r="L446" s="120">
        <v>0.14000000000000001</v>
      </c>
      <c r="M446" s="120">
        <v>1.04</v>
      </c>
      <c r="N446" s="119">
        <v>0.15854760000000001</v>
      </c>
      <c r="O446" s="118" t="s">
        <v>76</v>
      </c>
      <c r="P446"/>
      <c r="Q446"/>
      <c r="R446"/>
      <c r="S446"/>
      <c r="T446"/>
      <c r="U446"/>
    </row>
    <row r="447" spans="1:21" ht="15" x14ac:dyDescent="0.2">
      <c r="A447" s="125">
        <v>40466</v>
      </c>
      <c r="B447" s="120">
        <v>34.880000000000003</v>
      </c>
      <c r="C447" s="124">
        <v>0.37</v>
      </c>
      <c r="D447" s="119">
        <v>1.07215E-2</v>
      </c>
      <c r="E447" s="120">
        <v>34.520000000000003</v>
      </c>
      <c r="F447" s="120">
        <v>33.96</v>
      </c>
      <c r="G447" s="120">
        <v>35.200001</v>
      </c>
      <c r="H447" s="121" t="s">
        <v>76</v>
      </c>
      <c r="I447" s="122">
        <v>45861306</v>
      </c>
      <c r="J447" s="121" t="s">
        <v>76</v>
      </c>
      <c r="K447" s="120">
        <v>34.849600000000002</v>
      </c>
      <c r="L447" s="120">
        <v>0.36</v>
      </c>
      <c r="M447" s="120">
        <v>1.24</v>
      </c>
      <c r="N447" s="119">
        <v>-0.2175337</v>
      </c>
      <c r="O447" s="118" t="s">
        <v>76</v>
      </c>
      <c r="P447"/>
      <c r="Q447"/>
      <c r="R447"/>
      <c r="S447"/>
      <c r="T447"/>
      <c r="U447"/>
    </row>
    <row r="448" spans="1:21" ht="15" x14ac:dyDescent="0.2">
      <c r="A448" s="125">
        <v>40459</v>
      </c>
      <c r="B448" s="120">
        <v>34.51</v>
      </c>
      <c r="C448" s="124">
        <v>1.17</v>
      </c>
      <c r="D448" s="119">
        <v>3.5092999999999999E-2</v>
      </c>
      <c r="E448" s="120">
        <v>33.229999999999997</v>
      </c>
      <c r="F448" s="120">
        <v>33.08</v>
      </c>
      <c r="G448" s="120">
        <v>34.700000000000003</v>
      </c>
      <c r="H448" s="121" t="s">
        <v>76</v>
      </c>
      <c r="I448" s="122">
        <v>58611224</v>
      </c>
      <c r="J448" s="121" t="s">
        <v>76</v>
      </c>
      <c r="K448" s="120">
        <v>34.440399999999997</v>
      </c>
      <c r="L448" s="120">
        <v>1.28</v>
      </c>
      <c r="M448" s="120">
        <v>1.62</v>
      </c>
      <c r="N448" s="119">
        <v>2.18614E-2</v>
      </c>
      <c r="O448" s="118" t="s">
        <v>76</v>
      </c>
      <c r="P448"/>
      <c r="Q448"/>
      <c r="R448"/>
      <c r="S448"/>
      <c r="T448"/>
      <c r="U448"/>
    </row>
    <row r="449" spans="1:21" ht="15" x14ac:dyDescent="0.2">
      <c r="A449" s="125">
        <v>40452</v>
      </c>
      <c r="B449" s="120">
        <v>33.340000000000003</v>
      </c>
      <c r="C449" s="124">
        <v>-0.24</v>
      </c>
      <c r="D449" s="119">
        <v>-7.1471E-3</v>
      </c>
      <c r="E449" s="120">
        <v>33.6</v>
      </c>
      <c r="F449" s="120">
        <v>32.68</v>
      </c>
      <c r="G449" s="120">
        <v>33.659999999999997</v>
      </c>
      <c r="H449" s="121" t="s">
        <v>76</v>
      </c>
      <c r="I449" s="122">
        <v>57357314</v>
      </c>
      <c r="J449" s="121" t="s">
        <v>76</v>
      </c>
      <c r="K449" s="120">
        <v>33.322299999999998</v>
      </c>
      <c r="L449" s="120">
        <v>-0.26</v>
      </c>
      <c r="M449" s="120">
        <v>0.98</v>
      </c>
      <c r="N449" s="119">
        <v>-5.2119199999999997E-2</v>
      </c>
      <c r="O449" s="118" t="s">
        <v>76</v>
      </c>
      <c r="P449"/>
      <c r="Q449"/>
      <c r="R449"/>
      <c r="S449"/>
      <c r="T449"/>
      <c r="U449"/>
    </row>
    <row r="450" spans="1:21" ht="15" x14ac:dyDescent="0.2">
      <c r="A450" s="125">
        <v>40445</v>
      </c>
      <c r="B450" s="120">
        <v>33.58</v>
      </c>
      <c r="C450" s="124">
        <v>-0.98</v>
      </c>
      <c r="D450" s="119">
        <v>-2.83565E-2</v>
      </c>
      <c r="E450" s="120">
        <v>34.56</v>
      </c>
      <c r="F450" s="120">
        <v>33</v>
      </c>
      <c r="G450" s="120">
        <v>34.99</v>
      </c>
      <c r="H450" s="121" t="s">
        <v>76</v>
      </c>
      <c r="I450" s="122">
        <v>60511104</v>
      </c>
      <c r="J450" s="121" t="s">
        <v>76</v>
      </c>
      <c r="K450" s="120">
        <v>33.5655</v>
      </c>
      <c r="L450" s="120">
        <v>-0.98</v>
      </c>
      <c r="M450" s="120">
        <v>1.99</v>
      </c>
      <c r="N450" s="119">
        <v>0.20610490000000001</v>
      </c>
      <c r="O450" s="118" t="s">
        <v>76</v>
      </c>
      <c r="P450"/>
      <c r="Q450"/>
      <c r="R450"/>
      <c r="S450"/>
      <c r="T450"/>
      <c r="U450"/>
    </row>
    <row r="451" spans="1:21" ht="15" x14ac:dyDescent="0.2">
      <c r="A451" s="125">
        <v>40438</v>
      </c>
      <c r="B451" s="120">
        <v>34.56</v>
      </c>
      <c r="C451" s="124">
        <v>0.41</v>
      </c>
      <c r="D451" s="119">
        <v>1.20059E-2</v>
      </c>
      <c r="E451" s="120">
        <v>34.42</v>
      </c>
      <c r="F451" s="120">
        <v>33.71</v>
      </c>
      <c r="G451" s="120">
        <v>34.729999999999997</v>
      </c>
      <c r="H451" s="121" t="s">
        <v>76</v>
      </c>
      <c r="I451" s="122">
        <v>50170681</v>
      </c>
      <c r="J451" s="121" t="s">
        <v>76</v>
      </c>
      <c r="K451" s="120">
        <v>34.5276</v>
      </c>
      <c r="L451" s="120">
        <v>0.14000000000000001</v>
      </c>
      <c r="M451" s="120">
        <v>1.02</v>
      </c>
      <c r="N451" s="119">
        <v>0.49935819999999997</v>
      </c>
      <c r="O451" s="118" t="s">
        <v>76</v>
      </c>
      <c r="P451"/>
      <c r="Q451"/>
      <c r="R451"/>
      <c r="S451"/>
      <c r="T451"/>
      <c r="U451"/>
    </row>
    <row r="452" spans="1:21" ht="15" x14ac:dyDescent="0.2">
      <c r="A452" s="125">
        <v>40431</v>
      </c>
      <c r="B452" s="120">
        <v>34.15</v>
      </c>
      <c r="C452" s="124">
        <v>-0.52</v>
      </c>
      <c r="D452" s="119">
        <v>-1.4998600000000001E-2</v>
      </c>
      <c r="E452" s="120">
        <v>34.5</v>
      </c>
      <c r="F452" s="120">
        <v>33.659999999999997</v>
      </c>
      <c r="G452" s="120">
        <v>34.630000000000003</v>
      </c>
      <c r="H452" s="121" t="s">
        <v>76</v>
      </c>
      <c r="I452" s="122">
        <v>33461437</v>
      </c>
      <c r="J452" s="121" t="s">
        <v>76</v>
      </c>
      <c r="K452" s="120">
        <v>34.1706</v>
      </c>
      <c r="L452" s="120">
        <v>-0.35</v>
      </c>
      <c r="M452" s="120">
        <v>0.97</v>
      </c>
      <c r="N452" s="119">
        <v>-0.25865009999999999</v>
      </c>
      <c r="O452" s="118" t="s">
        <v>76</v>
      </c>
      <c r="P452"/>
      <c r="Q452"/>
      <c r="R452"/>
      <c r="S452"/>
      <c r="T452"/>
      <c r="U452"/>
    </row>
    <row r="453" spans="1:21" ht="15" x14ac:dyDescent="0.2">
      <c r="A453" s="125">
        <v>40424</v>
      </c>
      <c r="B453" s="120">
        <v>34.67</v>
      </c>
      <c r="C453" s="124">
        <v>1.89</v>
      </c>
      <c r="D453" s="119">
        <v>5.7657100000000003E-2</v>
      </c>
      <c r="E453" s="120">
        <v>32.729999999999997</v>
      </c>
      <c r="F453" s="120">
        <v>31.91</v>
      </c>
      <c r="G453" s="120">
        <v>34.700000000000003</v>
      </c>
      <c r="H453" s="121" t="s">
        <v>76</v>
      </c>
      <c r="I453" s="122">
        <v>45135820</v>
      </c>
      <c r="J453" s="121" t="s">
        <v>76</v>
      </c>
      <c r="K453" s="120">
        <v>34.436</v>
      </c>
      <c r="L453" s="120">
        <v>1.94</v>
      </c>
      <c r="M453" s="120">
        <v>2.79</v>
      </c>
      <c r="N453" s="119">
        <v>-0.21773600000000001</v>
      </c>
      <c r="O453" s="118" t="s">
        <v>76</v>
      </c>
      <c r="P453"/>
      <c r="Q453"/>
      <c r="R453"/>
      <c r="S453"/>
      <c r="T453"/>
      <c r="U453"/>
    </row>
    <row r="454" spans="1:21" ht="15" x14ac:dyDescent="0.2">
      <c r="A454" s="125">
        <v>40417</v>
      </c>
      <c r="B454" s="120">
        <v>32.78</v>
      </c>
      <c r="C454" s="124">
        <v>-0.27</v>
      </c>
      <c r="D454" s="119">
        <v>-8.1694000000000003E-3</v>
      </c>
      <c r="E454" s="120">
        <v>33.229999999999997</v>
      </c>
      <c r="F454" s="120">
        <v>31.55</v>
      </c>
      <c r="G454" s="120">
        <v>33.549999999999997</v>
      </c>
      <c r="H454" s="121" t="s">
        <v>76</v>
      </c>
      <c r="I454" s="122">
        <v>57698961</v>
      </c>
      <c r="J454" s="121" t="s">
        <v>76</v>
      </c>
      <c r="K454" s="120">
        <v>32.466500000000003</v>
      </c>
      <c r="L454" s="120">
        <v>-0.45</v>
      </c>
      <c r="M454" s="120">
        <v>2</v>
      </c>
      <c r="N454" s="119">
        <v>0.25910519999999998</v>
      </c>
      <c r="O454" s="118" t="s">
        <v>76</v>
      </c>
      <c r="P454"/>
      <c r="Q454"/>
      <c r="R454"/>
      <c r="S454"/>
      <c r="T454"/>
      <c r="U454"/>
    </row>
    <row r="455" spans="1:21" ht="15" x14ac:dyDescent="0.2">
      <c r="A455" s="125">
        <v>40410</v>
      </c>
      <c r="B455" s="120">
        <v>33.049999999999997</v>
      </c>
      <c r="C455" s="124">
        <v>-0.63</v>
      </c>
      <c r="D455" s="119">
        <v>-1.87055E-2</v>
      </c>
      <c r="E455" s="120">
        <v>33.44</v>
      </c>
      <c r="F455" s="120">
        <v>32.71</v>
      </c>
      <c r="G455" s="120">
        <v>34.22</v>
      </c>
      <c r="H455" s="121" t="s">
        <v>76</v>
      </c>
      <c r="I455" s="122">
        <v>45825371</v>
      </c>
      <c r="J455" s="121" t="s">
        <v>76</v>
      </c>
      <c r="K455" s="120">
        <v>33.015700000000002</v>
      </c>
      <c r="L455" s="120">
        <v>-0.39</v>
      </c>
      <c r="M455" s="120">
        <v>1.51</v>
      </c>
      <c r="N455" s="119">
        <v>-0.21103050000000001</v>
      </c>
      <c r="O455" s="118" t="s">
        <v>76</v>
      </c>
      <c r="P455"/>
      <c r="Q455"/>
      <c r="R455"/>
      <c r="S455"/>
      <c r="T455"/>
      <c r="U455"/>
    </row>
    <row r="456" spans="1:21" ht="15" x14ac:dyDescent="0.2">
      <c r="A456" s="125">
        <v>40403</v>
      </c>
      <c r="B456" s="120">
        <v>33.68</v>
      </c>
      <c r="C456" s="124">
        <v>-1.32</v>
      </c>
      <c r="D456" s="119">
        <v>-3.7714299999999999E-2</v>
      </c>
      <c r="E456" s="120">
        <v>34.96</v>
      </c>
      <c r="F456" s="120">
        <v>33.409999999999997</v>
      </c>
      <c r="G456" s="120">
        <v>35.409999999999997</v>
      </c>
      <c r="H456" s="121" t="s">
        <v>76</v>
      </c>
      <c r="I456" s="122">
        <v>58082564</v>
      </c>
      <c r="J456" s="121" t="s">
        <v>76</v>
      </c>
      <c r="K456" s="120">
        <v>33.597900000000003</v>
      </c>
      <c r="L456" s="120">
        <v>-1.28</v>
      </c>
      <c r="M456" s="120">
        <v>2</v>
      </c>
      <c r="N456" s="119">
        <v>0.29742370000000001</v>
      </c>
      <c r="O456" s="118" t="s">
        <v>76</v>
      </c>
      <c r="P456"/>
      <c r="Q456"/>
      <c r="R456"/>
      <c r="S456"/>
      <c r="T456"/>
      <c r="U456"/>
    </row>
    <row r="457" spans="1:21" ht="15" x14ac:dyDescent="0.2">
      <c r="A457" s="125">
        <v>40396</v>
      </c>
      <c r="B457" s="120">
        <v>35</v>
      </c>
      <c r="C457" s="124">
        <v>1.31</v>
      </c>
      <c r="D457" s="119">
        <v>3.8883899999999999E-2</v>
      </c>
      <c r="E457" s="120">
        <v>34.14</v>
      </c>
      <c r="F457" s="120">
        <v>34.020000000000003</v>
      </c>
      <c r="G457" s="120">
        <v>35.090000000000003</v>
      </c>
      <c r="H457" s="121" t="s">
        <v>76</v>
      </c>
      <c r="I457" s="122">
        <v>44767616</v>
      </c>
      <c r="J457" s="121" t="s">
        <v>76</v>
      </c>
      <c r="K457" s="120">
        <v>34.754300000000001</v>
      </c>
      <c r="L457" s="120">
        <v>0.86</v>
      </c>
      <c r="M457" s="120">
        <v>1.07</v>
      </c>
      <c r="N457" s="119">
        <v>9.0474100000000002E-2</v>
      </c>
      <c r="O457" s="118" t="s">
        <v>76</v>
      </c>
      <c r="P457"/>
      <c r="Q457"/>
      <c r="R457"/>
      <c r="S457"/>
      <c r="T457"/>
      <c r="U457"/>
    </row>
    <row r="458" spans="1:21" ht="15" x14ac:dyDescent="0.2">
      <c r="A458" s="125">
        <v>40389</v>
      </c>
      <c r="B458" s="120">
        <v>33.69</v>
      </c>
      <c r="C458" s="124">
        <v>-0.44</v>
      </c>
      <c r="D458" s="119">
        <v>-1.28919E-2</v>
      </c>
      <c r="E458" s="120">
        <v>34.090000000000003</v>
      </c>
      <c r="F458" s="120">
        <v>33.020000000000003</v>
      </c>
      <c r="G458" s="120">
        <v>34.799999999999997</v>
      </c>
      <c r="H458" s="121" t="s">
        <v>76</v>
      </c>
      <c r="I458" s="122">
        <v>41053351</v>
      </c>
      <c r="J458" s="121" t="s">
        <v>76</v>
      </c>
      <c r="K458" s="120">
        <v>33.560699999999997</v>
      </c>
      <c r="L458" s="120">
        <v>-0.4</v>
      </c>
      <c r="M458" s="120">
        <v>1.78</v>
      </c>
      <c r="N458" s="119">
        <v>-0.21360699999999999</v>
      </c>
      <c r="O458" s="118" t="s">
        <v>76</v>
      </c>
      <c r="P458"/>
      <c r="Q458"/>
      <c r="R458"/>
      <c r="S458"/>
      <c r="T458"/>
      <c r="U458"/>
    </row>
    <row r="459" spans="1:21" ht="15" x14ac:dyDescent="0.2">
      <c r="A459" s="125">
        <v>40382</v>
      </c>
      <c r="B459" s="120">
        <v>34.130000000000003</v>
      </c>
      <c r="C459" s="124">
        <v>1.1000000000000001</v>
      </c>
      <c r="D459" s="119">
        <v>3.3303100000000002E-2</v>
      </c>
      <c r="E459" s="120">
        <v>33.090000000000003</v>
      </c>
      <c r="F459" s="120">
        <v>32.630000000000003</v>
      </c>
      <c r="G459" s="120">
        <v>34.21</v>
      </c>
      <c r="H459" s="121" t="s">
        <v>76</v>
      </c>
      <c r="I459" s="122">
        <v>52204621</v>
      </c>
      <c r="J459" s="121" t="s">
        <v>76</v>
      </c>
      <c r="K459" s="120">
        <v>33.833399999999997</v>
      </c>
      <c r="L459" s="120">
        <v>1.04</v>
      </c>
      <c r="M459" s="120">
        <v>1.58</v>
      </c>
      <c r="N459" s="119">
        <v>3.5401599999999998E-2</v>
      </c>
      <c r="O459" s="118" t="s">
        <v>76</v>
      </c>
      <c r="P459"/>
      <c r="Q459"/>
      <c r="R459"/>
      <c r="S459"/>
      <c r="T459"/>
      <c r="U459"/>
    </row>
    <row r="460" spans="1:21" ht="15" x14ac:dyDescent="0.2">
      <c r="A460" s="125">
        <v>40375</v>
      </c>
      <c r="B460" s="120">
        <v>33.03</v>
      </c>
      <c r="C460" s="124">
        <v>-0.72</v>
      </c>
      <c r="D460" s="119">
        <v>-2.1333299999999999E-2</v>
      </c>
      <c r="E460" s="120">
        <v>33.58</v>
      </c>
      <c r="F460" s="120">
        <v>32.92</v>
      </c>
      <c r="G460" s="120">
        <v>34.67</v>
      </c>
      <c r="H460" s="121" t="s">
        <v>76</v>
      </c>
      <c r="I460" s="122">
        <v>50419682</v>
      </c>
      <c r="J460" s="121" t="s">
        <v>76</v>
      </c>
      <c r="K460" s="120">
        <v>33.258099999999999</v>
      </c>
      <c r="L460" s="120">
        <v>-0.55000000000000004</v>
      </c>
      <c r="M460" s="120">
        <v>1.75</v>
      </c>
      <c r="N460" s="119">
        <v>4.8232799999999999E-2</v>
      </c>
      <c r="O460" s="118" t="s">
        <v>76</v>
      </c>
      <c r="P460"/>
      <c r="Q460"/>
      <c r="R460"/>
      <c r="S460"/>
      <c r="T460"/>
      <c r="U460"/>
    </row>
    <row r="461" spans="1:21" ht="15" x14ac:dyDescent="0.2">
      <c r="A461" s="125">
        <v>40368</v>
      </c>
      <c r="B461" s="120">
        <v>33.75</v>
      </c>
      <c r="C461" s="124">
        <v>2.37</v>
      </c>
      <c r="D461" s="119">
        <v>7.5525800000000004E-2</v>
      </c>
      <c r="E461" s="120">
        <v>31.77</v>
      </c>
      <c r="F461" s="120">
        <v>31.38</v>
      </c>
      <c r="G461" s="120">
        <v>33.799999999999997</v>
      </c>
      <c r="H461" s="121" t="s">
        <v>76</v>
      </c>
      <c r="I461" s="122">
        <v>48099698</v>
      </c>
      <c r="J461" s="121" t="s">
        <v>76</v>
      </c>
      <c r="K461" s="120">
        <v>33.579599999999999</v>
      </c>
      <c r="L461" s="120">
        <v>1.98</v>
      </c>
      <c r="M461" s="120">
        <v>2.42</v>
      </c>
      <c r="N461" s="119">
        <v>-0.37017610000000001</v>
      </c>
      <c r="O461" s="118" t="s">
        <v>76</v>
      </c>
      <c r="P461"/>
      <c r="Q461"/>
      <c r="R461"/>
      <c r="S461"/>
      <c r="T461"/>
      <c r="U461"/>
    </row>
    <row r="462" spans="1:21" ht="15" x14ac:dyDescent="0.2">
      <c r="A462" s="125">
        <v>40361</v>
      </c>
      <c r="B462" s="120">
        <v>31.38</v>
      </c>
      <c r="C462" s="124">
        <v>-2.1</v>
      </c>
      <c r="D462" s="119">
        <v>-6.2724000000000002E-2</v>
      </c>
      <c r="E462" s="120">
        <v>33.56</v>
      </c>
      <c r="F462" s="120">
        <v>30.72</v>
      </c>
      <c r="G462" s="120">
        <v>33.76</v>
      </c>
      <c r="H462" s="121" t="s">
        <v>76</v>
      </c>
      <c r="I462" s="122">
        <v>76370073</v>
      </c>
      <c r="J462" s="121" t="s">
        <v>76</v>
      </c>
      <c r="K462" s="120">
        <v>31.166</v>
      </c>
      <c r="L462" s="120">
        <v>-2.1800000000000002</v>
      </c>
      <c r="M462" s="120">
        <v>3.04</v>
      </c>
      <c r="N462" s="119">
        <v>0.46811239999999998</v>
      </c>
      <c r="O462" s="118" t="s">
        <v>76</v>
      </c>
      <c r="P462"/>
      <c r="Q462"/>
      <c r="R462"/>
      <c r="S462"/>
      <c r="T462"/>
      <c r="U462"/>
    </row>
    <row r="463" spans="1:21" ht="15" x14ac:dyDescent="0.2">
      <c r="A463" s="125">
        <v>40354</v>
      </c>
      <c r="B463" s="120">
        <v>33.479999999999997</v>
      </c>
      <c r="C463" s="124">
        <v>-1.67</v>
      </c>
      <c r="D463" s="119">
        <v>-4.7510700000000003E-2</v>
      </c>
      <c r="E463" s="120">
        <v>35.5</v>
      </c>
      <c r="F463" s="120">
        <v>33.119999999999997</v>
      </c>
      <c r="G463" s="120">
        <v>35.83</v>
      </c>
      <c r="H463" s="121" t="s">
        <v>76</v>
      </c>
      <c r="I463" s="122">
        <v>52019228</v>
      </c>
      <c r="J463" s="121" t="s">
        <v>76</v>
      </c>
      <c r="K463" s="120">
        <v>33.411200000000001</v>
      </c>
      <c r="L463" s="120">
        <v>-2.02</v>
      </c>
      <c r="M463" s="120">
        <v>2.71</v>
      </c>
      <c r="N463" s="119">
        <v>-6.9930800000000001E-2</v>
      </c>
      <c r="O463" s="118" t="s">
        <v>76</v>
      </c>
      <c r="P463"/>
      <c r="Q463"/>
      <c r="R463"/>
      <c r="S463"/>
      <c r="T463"/>
      <c r="U463"/>
    </row>
    <row r="464" spans="1:21" ht="15" x14ac:dyDescent="0.2">
      <c r="A464" s="125">
        <v>40347</v>
      </c>
      <c r="B464" s="120">
        <v>35.15</v>
      </c>
      <c r="C464" s="124">
        <v>0.91</v>
      </c>
      <c r="D464" s="119">
        <v>2.6577099999999999E-2</v>
      </c>
      <c r="E464" s="120">
        <v>34.49</v>
      </c>
      <c r="F464" s="120">
        <v>33.914999999999999</v>
      </c>
      <c r="G464" s="120">
        <v>35.35</v>
      </c>
      <c r="H464" s="121" t="s">
        <v>76</v>
      </c>
      <c r="I464" s="122">
        <v>55930491</v>
      </c>
      <c r="J464" s="121" t="s">
        <v>76</v>
      </c>
      <c r="K464" s="120">
        <v>35.147199999999998</v>
      </c>
      <c r="L464" s="120">
        <v>0.66</v>
      </c>
      <c r="M464" s="120">
        <v>1.4350000000000001</v>
      </c>
      <c r="N464" s="119">
        <v>-0.15871099999999999</v>
      </c>
      <c r="O464" s="118" t="s">
        <v>76</v>
      </c>
      <c r="P464"/>
      <c r="Q464"/>
      <c r="R464"/>
      <c r="S464"/>
      <c r="T464"/>
      <c r="U464"/>
    </row>
    <row r="465" spans="1:21" ht="15" x14ac:dyDescent="0.2">
      <c r="A465" s="125">
        <v>40340</v>
      </c>
      <c r="B465" s="120">
        <v>34.24</v>
      </c>
      <c r="C465" s="124">
        <v>0.55000000000000004</v>
      </c>
      <c r="D465" s="119">
        <v>1.6325300000000001E-2</v>
      </c>
      <c r="E465" s="120">
        <v>33.700000000000003</v>
      </c>
      <c r="F465" s="120">
        <v>32.409999999999997</v>
      </c>
      <c r="G465" s="120">
        <v>34.26</v>
      </c>
      <c r="H465" s="121" t="s">
        <v>76</v>
      </c>
      <c r="I465" s="122">
        <v>66481897</v>
      </c>
      <c r="J465" s="121" t="s">
        <v>76</v>
      </c>
      <c r="K465" s="120">
        <v>33.995199999999997</v>
      </c>
      <c r="L465" s="120">
        <v>0.54</v>
      </c>
      <c r="M465" s="120">
        <v>1.85</v>
      </c>
      <c r="N465" s="119">
        <v>-9.3188599999999996E-2</v>
      </c>
      <c r="O465" s="118" t="s">
        <v>76</v>
      </c>
      <c r="P465"/>
      <c r="Q465"/>
      <c r="R465"/>
      <c r="S465"/>
      <c r="T465"/>
      <c r="U465"/>
    </row>
    <row r="466" spans="1:21" ht="15" x14ac:dyDescent="0.2">
      <c r="A466" s="125">
        <v>40333</v>
      </c>
      <c r="B466" s="120">
        <v>33.69</v>
      </c>
      <c r="C466" s="124">
        <v>0.27</v>
      </c>
      <c r="D466" s="119">
        <v>8.0789999999999994E-3</v>
      </c>
      <c r="E466" s="120">
        <v>33.06</v>
      </c>
      <c r="F466" s="120">
        <v>32.85</v>
      </c>
      <c r="G466" s="120">
        <v>35.1</v>
      </c>
      <c r="H466" s="121" t="s">
        <v>76</v>
      </c>
      <c r="I466" s="122">
        <v>73313920</v>
      </c>
      <c r="J466" s="121" t="s">
        <v>76</v>
      </c>
      <c r="K466" s="120">
        <v>33.899299999999997</v>
      </c>
      <c r="L466" s="120">
        <v>0.63</v>
      </c>
      <c r="M466" s="120">
        <v>2.25</v>
      </c>
      <c r="N466" s="119">
        <v>-0.2515172</v>
      </c>
      <c r="O466" s="118" t="s">
        <v>76</v>
      </c>
      <c r="P466"/>
      <c r="Q466"/>
      <c r="R466"/>
      <c r="S466"/>
      <c r="T466"/>
      <c r="U466"/>
    </row>
    <row r="467" spans="1:21" ht="15" x14ac:dyDescent="0.2">
      <c r="A467" s="125">
        <v>40326</v>
      </c>
      <c r="B467" s="120">
        <v>33.42</v>
      </c>
      <c r="C467" s="124">
        <v>0.55000000000000004</v>
      </c>
      <c r="D467" s="119">
        <v>1.67326E-2</v>
      </c>
      <c r="E467" s="120">
        <v>32.56</v>
      </c>
      <c r="F467" s="120">
        <v>31.21</v>
      </c>
      <c r="G467" s="120">
        <v>34.369999999999997</v>
      </c>
      <c r="H467" s="121" t="s">
        <v>76</v>
      </c>
      <c r="I467" s="122">
        <v>97950035</v>
      </c>
      <c r="J467" s="121" t="s">
        <v>76</v>
      </c>
      <c r="K467" s="120">
        <v>33.627299999999998</v>
      </c>
      <c r="L467" s="120">
        <v>0.86</v>
      </c>
      <c r="M467" s="120">
        <v>3.16</v>
      </c>
      <c r="N467" s="119">
        <v>1.4276E-3</v>
      </c>
      <c r="O467" s="118" t="s">
        <v>76</v>
      </c>
      <c r="P467"/>
      <c r="Q467"/>
      <c r="R467"/>
      <c r="S467"/>
      <c r="T467"/>
      <c r="U467"/>
    </row>
    <row r="468" spans="1:21" ht="15" x14ac:dyDescent="0.2">
      <c r="A468" s="125">
        <v>40319</v>
      </c>
      <c r="B468" s="120">
        <v>32.869999999999997</v>
      </c>
      <c r="C468" s="124">
        <v>-1.19</v>
      </c>
      <c r="D468" s="119">
        <v>-3.4938299999999999E-2</v>
      </c>
      <c r="E468" s="120">
        <v>34.22</v>
      </c>
      <c r="F468" s="120">
        <v>31.4</v>
      </c>
      <c r="G468" s="120">
        <v>34.64</v>
      </c>
      <c r="H468" s="121" t="s">
        <v>76</v>
      </c>
      <c r="I468" s="122">
        <v>97810400</v>
      </c>
      <c r="J468" s="121" t="s">
        <v>76</v>
      </c>
      <c r="K468" s="120">
        <v>32.3489</v>
      </c>
      <c r="L468" s="120">
        <v>-1.35</v>
      </c>
      <c r="M468" s="120">
        <v>3.24</v>
      </c>
      <c r="N468" s="119">
        <v>1.8194999999999999E-2</v>
      </c>
      <c r="O468" s="118" t="s">
        <v>76</v>
      </c>
      <c r="P468"/>
      <c r="Q468"/>
      <c r="R468"/>
      <c r="S468"/>
      <c r="T468"/>
      <c r="U468"/>
    </row>
    <row r="469" spans="1:21" ht="15" x14ac:dyDescent="0.2">
      <c r="A469" s="125">
        <v>40312</v>
      </c>
      <c r="B469" s="120">
        <v>34.06</v>
      </c>
      <c r="C469" s="124">
        <v>0.65</v>
      </c>
      <c r="D469" s="119">
        <v>1.9455299999999998E-2</v>
      </c>
      <c r="E469" s="120">
        <v>34.99</v>
      </c>
      <c r="F469" s="120">
        <v>33.83</v>
      </c>
      <c r="G469" s="120">
        <v>36.25</v>
      </c>
      <c r="H469" s="121" t="s">
        <v>76</v>
      </c>
      <c r="I469" s="122">
        <v>96062543</v>
      </c>
      <c r="J469" s="121" t="s">
        <v>76</v>
      </c>
      <c r="K469" s="120">
        <v>34.098700000000001</v>
      </c>
      <c r="L469" s="120">
        <v>-0.93</v>
      </c>
      <c r="M469" s="120">
        <v>2.42</v>
      </c>
      <c r="N469" s="119">
        <v>6.9608299999999998E-2</v>
      </c>
      <c r="O469" s="118" t="s">
        <v>76</v>
      </c>
      <c r="P469"/>
      <c r="Q469"/>
      <c r="R469"/>
      <c r="S469"/>
      <c r="T469"/>
      <c r="U469"/>
    </row>
    <row r="470" spans="1:21" ht="15" x14ac:dyDescent="0.2">
      <c r="A470" s="125">
        <v>40305</v>
      </c>
      <c r="B470" s="120">
        <v>33.409999999999997</v>
      </c>
      <c r="C470" s="124">
        <v>-3.43</v>
      </c>
      <c r="D470" s="119">
        <v>-9.3105300000000002E-2</v>
      </c>
      <c r="E470" s="120">
        <v>36.950000000000003</v>
      </c>
      <c r="F470" s="120">
        <v>31</v>
      </c>
      <c r="G470" s="120">
        <v>37.979999999999997</v>
      </c>
      <c r="H470" s="121" t="s">
        <v>76</v>
      </c>
      <c r="I470" s="122">
        <v>89810952</v>
      </c>
      <c r="J470" s="121" t="s">
        <v>76</v>
      </c>
      <c r="K470" s="120">
        <v>33.472299999999997</v>
      </c>
      <c r="L470" s="120">
        <v>-3.54</v>
      </c>
      <c r="M470" s="120">
        <v>6.98</v>
      </c>
      <c r="N470" s="119">
        <v>0.66689960000000004</v>
      </c>
      <c r="O470" s="118" t="s">
        <v>76</v>
      </c>
      <c r="P470"/>
      <c r="Q470"/>
      <c r="R470"/>
      <c r="S470"/>
      <c r="T470"/>
      <c r="U470"/>
    </row>
    <row r="471" spans="1:21" ht="15" x14ac:dyDescent="0.2">
      <c r="A471" s="125">
        <v>40298</v>
      </c>
      <c r="B471" s="120">
        <v>36.840000000000003</v>
      </c>
      <c r="C471" s="124">
        <v>0.05</v>
      </c>
      <c r="D471" s="119">
        <v>1.3591E-3</v>
      </c>
      <c r="E471" s="120">
        <v>36.76</v>
      </c>
      <c r="F471" s="120">
        <v>35.96</v>
      </c>
      <c r="G471" s="120">
        <v>37.49</v>
      </c>
      <c r="H471" s="121" t="s">
        <v>76</v>
      </c>
      <c r="I471" s="122">
        <v>53879040</v>
      </c>
      <c r="J471" s="121" t="s">
        <v>76</v>
      </c>
      <c r="K471" s="120">
        <v>36.976100000000002</v>
      </c>
      <c r="L471" s="120">
        <v>0.08</v>
      </c>
      <c r="M471" s="120">
        <v>1.53</v>
      </c>
      <c r="N471" s="119">
        <v>5.8271E-3</v>
      </c>
      <c r="O471" s="118" t="s">
        <v>76</v>
      </c>
      <c r="P471"/>
      <c r="Q471"/>
      <c r="R471"/>
      <c r="S471"/>
      <c r="T471"/>
      <c r="U471"/>
    </row>
    <row r="472" spans="1:21" ht="15" x14ac:dyDescent="0.2">
      <c r="A472" s="125">
        <v>40291</v>
      </c>
      <c r="B472" s="120">
        <v>36.79</v>
      </c>
      <c r="C472" s="124">
        <v>0.96</v>
      </c>
      <c r="D472" s="119">
        <v>2.67932E-2</v>
      </c>
      <c r="E472" s="120">
        <v>35.799999999999997</v>
      </c>
      <c r="F472" s="120">
        <v>35.58</v>
      </c>
      <c r="G472" s="120">
        <v>36.869999999999997</v>
      </c>
      <c r="H472" s="121" t="s">
        <v>76</v>
      </c>
      <c r="I472" s="122">
        <v>53566898</v>
      </c>
      <c r="J472" s="121" t="s">
        <v>76</v>
      </c>
      <c r="K472" s="120">
        <v>36.6721</v>
      </c>
      <c r="L472" s="120">
        <v>0.99</v>
      </c>
      <c r="M472" s="120">
        <v>1.29</v>
      </c>
      <c r="N472" s="119">
        <v>2.7678700000000001E-2</v>
      </c>
      <c r="O472" s="118" t="s">
        <v>76</v>
      </c>
      <c r="P472"/>
      <c r="Q472"/>
      <c r="R472"/>
      <c r="S472"/>
      <c r="T472"/>
      <c r="U472"/>
    </row>
    <row r="473" spans="1:21" ht="15" x14ac:dyDescent="0.2">
      <c r="A473" s="125">
        <v>40284</v>
      </c>
      <c r="B473" s="120">
        <v>35.83</v>
      </c>
      <c r="C473" s="124">
        <v>-0.39</v>
      </c>
      <c r="D473" s="119">
        <v>-1.0767499999999999E-2</v>
      </c>
      <c r="E473" s="120">
        <v>36.14</v>
      </c>
      <c r="F473" s="120">
        <v>35.68</v>
      </c>
      <c r="G473" s="120">
        <v>36.51</v>
      </c>
      <c r="H473" s="121" t="s">
        <v>76</v>
      </c>
      <c r="I473" s="122">
        <v>52124169</v>
      </c>
      <c r="J473" s="121" t="s">
        <v>76</v>
      </c>
      <c r="K473" s="120">
        <v>36.065300000000001</v>
      </c>
      <c r="L473" s="120">
        <v>-0.31</v>
      </c>
      <c r="M473" s="120">
        <v>0.83</v>
      </c>
      <c r="N473" s="119">
        <v>-0.1823699</v>
      </c>
      <c r="O473" s="118" t="s">
        <v>76</v>
      </c>
      <c r="P473"/>
      <c r="Q473"/>
      <c r="R473"/>
      <c r="S473"/>
      <c r="T473"/>
      <c r="U473"/>
    </row>
    <row r="474" spans="1:21" ht="15" x14ac:dyDescent="0.2">
      <c r="A474" s="125">
        <v>40277</v>
      </c>
      <c r="B474" s="120">
        <v>36.22</v>
      </c>
      <c r="C474" s="124">
        <v>0.67</v>
      </c>
      <c r="D474" s="119">
        <v>1.8846700000000001E-2</v>
      </c>
      <c r="E474" s="120">
        <v>35.28</v>
      </c>
      <c r="F474" s="120">
        <v>35.06</v>
      </c>
      <c r="G474" s="120">
        <v>36.880000000000003</v>
      </c>
      <c r="H474" s="121" t="s">
        <v>76</v>
      </c>
      <c r="I474" s="122">
        <v>63750308</v>
      </c>
      <c r="J474" s="121" t="s">
        <v>76</v>
      </c>
      <c r="K474" s="120">
        <v>36.305700000000002</v>
      </c>
      <c r="L474" s="120">
        <v>0.94</v>
      </c>
      <c r="M474" s="120">
        <v>1.82</v>
      </c>
      <c r="N474" s="119">
        <v>0.1558387</v>
      </c>
      <c r="O474" s="118" t="s">
        <v>76</v>
      </c>
      <c r="P474"/>
      <c r="Q474"/>
      <c r="R474"/>
      <c r="S474"/>
      <c r="T474"/>
      <c r="U474"/>
    </row>
    <row r="475" spans="1:21" ht="15" x14ac:dyDescent="0.2">
      <c r="A475" s="125">
        <v>40270</v>
      </c>
      <c r="B475" s="120">
        <v>35.549999999999997</v>
      </c>
      <c r="C475" s="124">
        <v>0.24</v>
      </c>
      <c r="D475" s="119">
        <v>6.7968999999999998E-3</v>
      </c>
      <c r="E475" s="120">
        <v>35.28</v>
      </c>
      <c r="F475" s="120">
        <v>34.76</v>
      </c>
      <c r="G475" s="120">
        <v>35.590000000000003</v>
      </c>
      <c r="H475" s="121" t="s">
        <v>76</v>
      </c>
      <c r="I475" s="122">
        <v>55155022</v>
      </c>
      <c r="J475" s="121" t="s">
        <v>76</v>
      </c>
      <c r="K475" s="120">
        <v>35.3996</v>
      </c>
      <c r="L475" s="120">
        <v>0.27</v>
      </c>
      <c r="M475" s="120">
        <v>0.83</v>
      </c>
      <c r="N475" s="119">
        <v>-0.3628787</v>
      </c>
      <c r="O475" s="118" t="s">
        <v>76</v>
      </c>
      <c r="P475"/>
      <c r="Q475"/>
      <c r="R475"/>
      <c r="S475"/>
      <c r="T475"/>
      <c r="U475"/>
    </row>
    <row r="476" spans="1:21" ht="15" x14ac:dyDescent="0.2">
      <c r="A476" s="125">
        <v>40263</v>
      </c>
      <c r="B476" s="120">
        <v>35.31</v>
      </c>
      <c r="C476" s="124">
        <v>1.67</v>
      </c>
      <c r="D476" s="119">
        <v>4.9643300000000001E-2</v>
      </c>
      <c r="E476" s="120">
        <v>33.47</v>
      </c>
      <c r="F476" s="120">
        <v>33.42</v>
      </c>
      <c r="G476" s="120">
        <v>35.6</v>
      </c>
      <c r="H476" s="121" t="s">
        <v>76</v>
      </c>
      <c r="I476" s="122">
        <v>86569103</v>
      </c>
      <c r="J476" s="121" t="s">
        <v>76</v>
      </c>
      <c r="K476" s="120">
        <v>35.2239</v>
      </c>
      <c r="L476" s="120">
        <v>1.84</v>
      </c>
      <c r="M476" s="120">
        <v>2.1800000000000002</v>
      </c>
      <c r="N476" s="119">
        <v>0.75451480000000004</v>
      </c>
      <c r="O476" s="118" t="s">
        <v>76</v>
      </c>
      <c r="P476"/>
      <c r="Q476"/>
      <c r="R476"/>
      <c r="S476"/>
      <c r="T476"/>
      <c r="U476"/>
    </row>
    <row r="477" spans="1:21" ht="15" x14ac:dyDescent="0.2">
      <c r="A477" s="125">
        <v>40256</v>
      </c>
      <c r="B477" s="120">
        <v>33.64</v>
      </c>
      <c r="C477" s="124">
        <v>-0.05</v>
      </c>
      <c r="D477" s="119">
        <v>-1.4840999999999999E-3</v>
      </c>
      <c r="E477" s="120">
        <v>33.520000000000003</v>
      </c>
      <c r="F477" s="120">
        <v>33.36</v>
      </c>
      <c r="G477" s="120">
        <v>33.979999999999997</v>
      </c>
      <c r="H477" s="121" t="s">
        <v>76</v>
      </c>
      <c r="I477" s="122">
        <v>49340765</v>
      </c>
      <c r="J477" s="121" t="s">
        <v>76</v>
      </c>
      <c r="K477" s="120">
        <v>33.734699999999997</v>
      </c>
      <c r="L477" s="120">
        <v>0.12</v>
      </c>
      <c r="M477" s="120">
        <v>0.62</v>
      </c>
      <c r="N477" s="119">
        <v>-0.101475</v>
      </c>
      <c r="O477" s="118" t="s">
        <v>76</v>
      </c>
      <c r="P477"/>
      <c r="Q477"/>
      <c r="R477"/>
      <c r="S477"/>
      <c r="T477"/>
      <c r="U477"/>
    </row>
    <row r="478" spans="1:21" ht="15" x14ac:dyDescent="0.2">
      <c r="A478" s="125">
        <v>40249</v>
      </c>
      <c r="B478" s="120">
        <v>33.69</v>
      </c>
      <c r="C478" s="124">
        <v>0.47</v>
      </c>
      <c r="D478" s="119">
        <v>1.41481E-2</v>
      </c>
      <c r="E478" s="120">
        <v>32.96</v>
      </c>
      <c r="F478" s="120">
        <v>32.78</v>
      </c>
      <c r="G478" s="120">
        <v>33.81</v>
      </c>
      <c r="H478" s="121" t="s">
        <v>76</v>
      </c>
      <c r="I478" s="122">
        <v>54913071</v>
      </c>
      <c r="J478" s="121" t="s">
        <v>76</v>
      </c>
      <c r="K478" s="120">
        <v>33.604599999999998</v>
      </c>
      <c r="L478" s="120">
        <v>0.73</v>
      </c>
      <c r="M478" s="120">
        <v>1.03</v>
      </c>
      <c r="N478" s="119">
        <v>-0.27150849999999999</v>
      </c>
      <c r="O478" s="118" t="s">
        <v>76</v>
      </c>
      <c r="P478"/>
      <c r="Q478"/>
      <c r="R478"/>
      <c r="S478"/>
      <c r="T478"/>
      <c r="U478"/>
    </row>
    <row r="479" spans="1:21" ht="15" x14ac:dyDescent="0.2">
      <c r="A479" s="125">
        <v>40242</v>
      </c>
      <c r="B479" s="120">
        <v>33.22</v>
      </c>
      <c r="C479" s="124">
        <v>1.98</v>
      </c>
      <c r="D479" s="119">
        <v>6.3380300000000001E-2</v>
      </c>
      <c r="E479" s="120">
        <v>31.4</v>
      </c>
      <c r="F479" s="120">
        <v>31.34</v>
      </c>
      <c r="G479" s="120">
        <v>33.22</v>
      </c>
      <c r="H479" s="121" t="s">
        <v>76</v>
      </c>
      <c r="I479" s="122">
        <v>75379149</v>
      </c>
      <c r="J479" s="121" t="s">
        <v>76</v>
      </c>
      <c r="K479" s="120">
        <v>33.064799999999998</v>
      </c>
      <c r="L479" s="120">
        <v>1.82</v>
      </c>
      <c r="M479" s="120">
        <v>1.88</v>
      </c>
      <c r="N479" s="119">
        <v>0.39172669999999998</v>
      </c>
      <c r="O479" s="118" t="s">
        <v>76</v>
      </c>
      <c r="P479"/>
      <c r="Q479"/>
      <c r="R479"/>
      <c r="S479"/>
      <c r="T479"/>
      <c r="U479"/>
    </row>
    <row r="480" spans="1:21" ht="15" x14ac:dyDescent="0.2">
      <c r="A480" s="125">
        <v>40235</v>
      </c>
      <c r="B480" s="120">
        <v>31.24</v>
      </c>
      <c r="C480" s="124">
        <v>0.01</v>
      </c>
      <c r="D480" s="119">
        <v>3.2019999999999998E-4</v>
      </c>
      <c r="E480" s="120">
        <v>31.35</v>
      </c>
      <c r="F480" s="120">
        <v>30.85</v>
      </c>
      <c r="G480" s="120">
        <v>31.5</v>
      </c>
      <c r="H480" s="121" t="s">
        <v>76</v>
      </c>
      <c r="I480" s="122">
        <v>54162323</v>
      </c>
      <c r="J480" s="121" t="s">
        <v>76</v>
      </c>
      <c r="K480" s="120">
        <v>31.1525</v>
      </c>
      <c r="L480" s="120">
        <v>-0.11</v>
      </c>
      <c r="M480" s="120">
        <v>0.65</v>
      </c>
      <c r="N480" s="119">
        <v>0.36640299999999998</v>
      </c>
      <c r="O480" s="118" t="s">
        <v>76</v>
      </c>
      <c r="P480"/>
      <c r="Q480"/>
      <c r="R480"/>
      <c r="S480"/>
      <c r="T480"/>
      <c r="U480"/>
    </row>
    <row r="481" spans="1:21" ht="15" x14ac:dyDescent="0.2">
      <c r="A481" s="125">
        <v>40228</v>
      </c>
      <c r="B481" s="120">
        <v>31.23</v>
      </c>
      <c r="C481" s="124">
        <v>1.1599999999999999</v>
      </c>
      <c r="D481" s="119">
        <v>3.8576699999999998E-2</v>
      </c>
      <c r="E481" s="120">
        <v>30.28</v>
      </c>
      <c r="F481" s="120">
        <v>30.17</v>
      </c>
      <c r="G481" s="120">
        <v>31.52</v>
      </c>
      <c r="H481" s="121" t="s">
        <v>76</v>
      </c>
      <c r="I481" s="122">
        <v>39638616</v>
      </c>
      <c r="J481" s="121" t="s">
        <v>76</v>
      </c>
      <c r="K481" s="120">
        <v>31.251000000000001</v>
      </c>
      <c r="L481" s="120">
        <v>0.95</v>
      </c>
      <c r="M481" s="120">
        <v>1.35</v>
      </c>
      <c r="N481" s="119">
        <v>-0.46734979999999998</v>
      </c>
      <c r="O481" s="118" t="s">
        <v>76</v>
      </c>
      <c r="P481"/>
      <c r="Q481"/>
      <c r="R481"/>
      <c r="S481"/>
      <c r="T481"/>
      <c r="U481"/>
    </row>
    <row r="482" spans="1:21" ht="15" x14ac:dyDescent="0.2">
      <c r="A482" s="125">
        <v>40221</v>
      </c>
      <c r="B482" s="120">
        <v>30.07</v>
      </c>
      <c r="C482" s="124">
        <v>0.53</v>
      </c>
      <c r="D482" s="119">
        <v>1.7941800000000001E-2</v>
      </c>
      <c r="E482" s="120">
        <v>29.76</v>
      </c>
      <c r="F482" s="120">
        <v>29.03</v>
      </c>
      <c r="G482" s="120">
        <v>30.43</v>
      </c>
      <c r="H482" s="121" t="s">
        <v>76</v>
      </c>
      <c r="I482" s="122">
        <v>74417722</v>
      </c>
      <c r="J482" s="121" t="s">
        <v>76</v>
      </c>
      <c r="K482" s="120">
        <v>30.0185</v>
      </c>
      <c r="L482" s="120">
        <v>0.31</v>
      </c>
      <c r="M482" s="120">
        <v>1.4</v>
      </c>
      <c r="N482" s="119">
        <v>0.19379640000000001</v>
      </c>
      <c r="O482" s="118" t="s">
        <v>76</v>
      </c>
      <c r="P482"/>
      <c r="Q482"/>
      <c r="R482"/>
      <c r="S482"/>
      <c r="T482"/>
      <c r="U482"/>
    </row>
    <row r="483" spans="1:21" ht="15" x14ac:dyDescent="0.2">
      <c r="A483" s="125">
        <v>40214</v>
      </c>
      <c r="B483" s="120">
        <v>29.54</v>
      </c>
      <c r="C483" s="124">
        <v>-0.01</v>
      </c>
      <c r="D483" s="119">
        <v>-3.3839999999999999E-4</v>
      </c>
      <c r="E483" s="120">
        <v>29.6</v>
      </c>
      <c r="F483" s="120">
        <v>28.99</v>
      </c>
      <c r="G483" s="120">
        <v>30.87</v>
      </c>
      <c r="H483" s="121" t="s">
        <v>76</v>
      </c>
      <c r="I483" s="122">
        <v>62337031</v>
      </c>
      <c r="J483" s="121" t="s">
        <v>76</v>
      </c>
      <c r="K483" s="120">
        <v>29.371700000000001</v>
      </c>
      <c r="L483" s="120">
        <v>-0.06</v>
      </c>
      <c r="M483" s="120">
        <v>1.88</v>
      </c>
      <c r="N483" s="119">
        <v>-0.1109043</v>
      </c>
      <c r="O483" s="118" t="s">
        <v>76</v>
      </c>
      <c r="P483"/>
      <c r="Q483"/>
      <c r="R483"/>
      <c r="S483"/>
      <c r="T483"/>
      <c r="U483"/>
    </row>
    <row r="484" spans="1:21" ht="15" x14ac:dyDescent="0.2">
      <c r="A484" s="125">
        <v>40207</v>
      </c>
      <c r="B484" s="120">
        <v>29.55</v>
      </c>
      <c r="C484" s="124">
        <v>-0.43</v>
      </c>
      <c r="D484" s="119">
        <v>-1.43429E-2</v>
      </c>
      <c r="E484" s="120">
        <v>30.22</v>
      </c>
      <c r="F484" s="120">
        <v>28.71</v>
      </c>
      <c r="G484" s="120">
        <v>30.23</v>
      </c>
      <c r="H484" s="121" t="s">
        <v>76</v>
      </c>
      <c r="I484" s="122">
        <v>70112849</v>
      </c>
      <c r="J484" s="121" t="s">
        <v>76</v>
      </c>
      <c r="K484" s="120">
        <v>29.634599999999999</v>
      </c>
      <c r="L484" s="120">
        <v>-0.67</v>
      </c>
      <c r="M484" s="120">
        <v>1.52</v>
      </c>
      <c r="N484" s="119">
        <v>0.32719540000000003</v>
      </c>
      <c r="O484" s="118" t="s">
        <v>76</v>
      </c>
      <c r="P484"/>
      <c r="Q484"/>
      <c r="R484"/>
      <c r="S484"/>
      <c r="T484"/>
      <c r="U484"/>
    </row>
    <row r="485" spans="1:21" ht="15" x14ac:dyDescent="0.2">
      <c r="A485" s="125">
        <v>40200</v>
      </c>
      <c r="B485" s="120">
        <v>29.98</v>
      </c>
      <c r="C485" s="124">
        <v>-0.62</v>
      </c>
      <c r="D485" s="119">
        <v>-2.0261399999999999E-2</v>
      </c>
      <c r="E485" s="120">
        <v>30.59</v>
      </c>
      <c r="F485" s="120">
        <v>29.95</v>
      </c>
      <c r="G485" s="120">
        <v>31.42</v>
      </c>
      <c r="H485" s="121" t="s">
        <v>76</v>
      </c>
      <c r="I485" s="122">
        <v>52827828</v>
      </c>
      <c r="J485" s="121" t="s">
        <v>76</v>
      </c>
      <c r="K485" s="120">
        <v>30.289200000000001</v>
      </c>
      <c r="L485" s="120">
        <v>-0.61</v>
      </c>
      <c r="M485" s="120">
        <v>1.47</v>
      </c>
      <c r="N485" s="119">
        <v>-9.9520399999999995E-2</v>
      </c>
      <c r="O485" s="118" t="s">
        <v>76</v>
      </c>
      <c r="P485"/>
      <c r="Q485"/>
      <c r="R485"/>
      <c r="S485"/>
      <c r="T485"/>
      <c r="U485"/>
    </row>
    <row r="486" spans="1:21" ht="15" x14ac:dyDescent="0.2">
      <c r="A486" s="125">
        <v>40193</v>
      </c>
      <c r="B486" s="120">
        <v>30.6</v>
      </c>
      <c r="C486" s="124">
        <v>-1.28</v>
      </c>
      <c r="D486" s="119">
        <v>-4.0150600000000002E-2</v>
      </c>
      <c r="E486" s="120">
        <v>31.53</v>
      </c>
      <c r="F486" s="120">
        <v>30.41</v>
      </c>
      <c r="G486" s="120">
        <v>31.74</v>
      </c>
      <c r="H486" s="121" t="s">
        <v>76</v>
      </c>
      <c r="I486" s="122">
        <v>58666322</v>
      </c>
      <c r="J486" s="121" t="s">
        <v>76</v>
      </c>
      <c r="K486" s="120">
        <v>30.688099999999999</v>
      </c>
      <c r="L486" s="120">
        <v>-0.93</v>
      </c>
      <c r="M486" s="120">
        <v>1.33</v>
      </c>
      <c r="N486" s="119">
        <v>0.15993850000000001</v>
      </c>
      <c r="O486" s="118" t="s">
        <v>76</v>
      </c>
      <c r="P486"/>
      <c r="Q486"/>
      <c r="R486"/>
      <c r="S486"/>
      <c r="T486"/>
      <c r="U486"/>
    </row>
    <row r="487" spans="1:21" ht="15" x14ac:dyDescent="0.2">
      <c r="A487" s="125">
        <v>40186</v>
      </c>
      <c r="B487" s="120">
        <v>31.88</v>
      </c>
      <c r="C487" s="124">
        <v>-0.37</v>
      </c>
      <c r="D487" s="119">
        <v>-1.1472899999999999E-2</v>
      </c>
      <c r="E487" s="120">
        <v>32.5</v>
      </c>
      <c r="F487" s="120">
        <v>31.53</v>
      </c>
      <c r="G487" s="120">
        <v>32.75</v>
      </c>
      <c r="H487" s="121" t="s">
        <v>76</v>
      </c>
      <c r="I487" s="122">
        <v>50577097</v>
      </c>
      <c r="J487" s="121" t="s">
        <v>76</v>
      </c>
      <c r="K487" s="120">
        <v>31.7239</v>
      </c>
      <c r="L487" s="120">
        <v>-0.62</v>
      </c>
      <c r="M487" s="120">
        <v>1.22</v>
      </c>
      <c r="N487" s="119">
        <v>0.24671770000000001</v>
      </c>
      <c r="O487" s="118" t="s">
        <v>76</v>
      </c>
      <c r="P487"/>
      <c r="Q487"/>
      <c r="R487"/>
      <c r="S487"/>
      <c r="T487"/>
      <c r="U487"/>
    </row>
    <row r="488" spans="1:21" ht="15" x14ac:dyDescent="0.2">
      <c r="A488" s="125">
        <v>40179</v>
      </c>
      <c r="B488" s="120">
        <v>32.25</v>
      </c>
      <c r="C488" s="124">
        <v>-0.04</v>
      </c>
      <c r="D488" s="119">
        <v>-1.2388E-3</v>
      </c>
      <c r="E488" s="120">
        <v>32.24</v>
      </c>
      <c r="F488" s="120">
        <v>31.8</v>
      </c>
      <c r="G488" s="120">
        <v>32.75</v>
      </c>
      <c r="H488" s="121" t="s">
        <v>76</v>
      </c>
      <c r="I488" s="122">
        <v>40568204</v>
      </c>
      <c r="J488" s="121" t="s">
        <v>76</v>
      </c>
      <c r="K488" s="120">
        <v>32.385300000000001</v>
      </c>
      <c r="L488" s="120">
        <v>0.01</v>
      </c>
      <c r="M488" s="120">
        <v>0.95</v>
      </c>
      <c r="N488" s="119">
        <v>0.50308129999999995</v>
      </c>
      <c r="O488" s="118" t="s">
        <v>76</v>
      </c>
      <c r="P488"/>
      <c r="Q488"/>
      <c r="R488"/>
      <c r="S488"/>
      <c r="T488"/>
      <c r="U488"/>
    </row>
    <row r="489" spans="1:21" ht="15" x14ac:dyDescent="0.2">
      <c r="A489" s="125">
        <v>40172</v>
      </c>
      <c r="B489" s="120">
        <v>32.29</v>
      </c>
      <c r="C489" s="124">
        <v>0.34</v>
      </c>
      <c r="D489" s="119">
        <v>1.0641599999999999E-2</v>
      </c>
      <c r="E489" s="120">
        <v>32.049999999999997</v>
      </c>
      <c r="F489" s="120">
        <v>31.94</v>
      </c>
      <c r="G489" s="120">
        <v>32.5</v>
      </c>
      <c r="H489" s="121" t="s">
        <v>76</v>
      </c>
      <c r="I489" s="122">
        <v>26990026</v>
      </c>
      <c r="J489" s="121" t="s">
        <v>76</v>
      </c>
      <c r="K489" s="120">
        <v>32.185000000000002</v>
      </c>
      <c r="L489" s="120">
        <v>0.24</v>
      </c>
      <c r="M489" s="120">
        <v>0.56000000000000005</v>
      </c>
      <c r="N489" s="119">
        <v>-0.59215280000000003</v>
      </c>
      <c r="O489" s="118" t="s">
        <v>76</v>
      </c>
      <c r="P489"/>
      <c r="Q489"/>
      <c r="R489"/>
      <c r="S489"/>
      <c r="T489"/>
      <c r="U489"/>
    </row>
    <row r="490" spans="1:21" ht="15" x14ac:dyDescent="0.2">
      <c r="A490" s="125">
        <v>40165</v>
      </c>
      <c r="B490" s="120">
        <v>31.95</v>
      </c>
      <c r="C490" s="124">
        <v>0.25</v>
      </c>
      <c r="D490" s="119">
        <v>7.8864E-3</v>
      </c>
      <c r="E490" s="120">
        <v>31.92</v>
      </c>
      <c r="F490" s="120">
        <v>31.58</v>
      </c>
      <c r="G490" s="120">
        <v>32.590000000000003</v>
      </c>
      <c r="H490" s="121" t="s">
        <v>76</v>
      </c>
      <c r="I490" s="122">
        <v>66176803</v>
      </c>
      <c r="J490" s="121" t="s">
        <v>76</v>
      </c>
      <c r="K490" s="120">
        <v>31.953700000000001</v>
      </c>
      <c r="L490" s="120">
        <v>0.03</v>
      </c>
      <c r="M490" s="120">
        <v>1.01</v>
      </c>
      <c r="N490" s="119">
        <v>0.1119609</v>
      </c>
      <c r="O490" s="118" t="s">
        <v>76</v>
      </c>
      <c r="P490"/>
      <c r="Q490"/>
      <c r="R490"/>
      <c r="S490"/>
      <c r="T490"/>
      <c r="U490"/>
    </row>
    <row r="491" spans="1:21" ht="15" x14ac:dyDescent="0.2">
      <c r="A491" s="125">
        <v>40158</v>
      </c>
      <c r="B491" s="120">
        <v>31.7</v>
      </c>
      <c r="C491" s="124">
        <v>0.86</v>
      </c>
      <c r="D491" s="119">
        <v>2.7885900000000002E-2</v>
      </c>
      <c r="E491" s="120">
        <v>30.93</v>
      </c>
      <c r="F491" s="120">
        <v>30.45</v>
      </c>
      <c r="G491" s="120">
        <v>31.83</v>
      </c>
      <c r="H491" s="121" t="s">
        <v>76</v>
      </c>
      <c r="I491" s="122">
        <v>59513604</v>
      </c>
      <c r="J491" s="121" t="s">
        <v>76</v>
      </c>
      <c r="K491" s="120">
        <v>31.6525</v>
      </c>
      <c r="L491" s="120">
        <v>0.77</v>
      </c>
      <c r="M491" s="120">
        <v>1.38</v>
      </c>
      <c r="N491" s="119">
        <v>8.4370399999999998E-2</v>
      </c>
      <c r="O491" s="118" t="s">
        <v>76</v>
      </c>
      <c r="P491"/>
      <c r="Q491"/>
      <c r="R491"/>
      <c r="S491"/>
      <c r="T491"/>
      <c r="U491"/>
    </row>
    <row r="492" spans="1:21" ht="15" x14ac:dyDescent="0.2">
      <c r="A492" s="125">
        <v>40151</v>
      </c>
      <c r="B492" s="120">
        <v>30.84</v>
      </c>
      <c r="C492" s="124">
        <v>0.49</v>
      </c>
      <c r="D492" s="119">
        <v>1.6145E-2</v>
      </c>
      <c r="E492" s="120">
        <v>30.23</v>
      </c>
      <c r="F492" s="120">
        <v>29.95</v>
      </c>
      <c r="G492" s="120">
        <v>31.1</v>
      </c>
      <c r="H492" s="121" t="s">
        <v>76</v>
      </c>
      <c r="I492" s="122">
        <v>54883094</v>
      </c>
      <c r="J492" s="121" t="s">
        <v>76</v>
      </c>
      <c r="K492" s="120">
        <v>30.830300000000001</v>
      </c>
      <c r="L492" s="120">
        <v>0.61</v>
      </c>
      <c r="M492" s="120">
        <v>1.1499999999999999</v>
      </c>
      <c r="N492" s="119">
        <v>0.72376640000000003</v>
      </c>
      <c r="O492" s="118" t="s">
        <v>76</v>
      </c>
      <c r="P492"/>
      <c r="Q492"/>
      <c r="R492"/>
      <c r="S492"/>
      <c r="T492"/>
      <c r="U492"/>
    </row>
    <row r="493" spans="1:21" ht="15" x14ac:dyDescent="0.2">
      <c r="A493" s="125">
        <v>40144</v>
      </c>
      <c r="B493" s="120">
        <v>30.35</v>
      </c>
      <c r="C493" s="124">
        <v>0.34</v>
      </c>
      <c r="D493" s="119">
        <v>1.13296E-2</v>
      </c>
      <c r="E493" s="120">
        <v>30.31</v>
      </c>
      <c r="F493" s="120">
        <v>29.8</v>
      </c>
      <c r="G493" s="120">
        <v>30.76</v>
      </c>
      <c r="H493" s="121" t="s">
        <v>76</v>
      </c>
      <c r="I493" s="122">
        <v>31839055</v>
      </c>
      <c r="J493" s="121" t="s">
        <v>76</v>
      </c>
      <c r="K493" s="120">
        <v>30.2637</v>
      </c>
      <c r="L493" s="120">
        <v>0.04</v>
      </c>
      <c r="M493" s="120">
        <v>0.96</v>
      </c>
      <c r="N493" s="119">
        <v>-0.34029340000000002</v>
      </c>
      <c r="O493" s="118" t="s">
        <v>76</v>
      </c>
      <c r="P493"/>
      <c r="Q493"/>
      <c r="R493"/>
      <c r="S493"/>
      <c r="T493"/>
      <c r="U493"/>
    </row>
    <row r="494" spans="1:21" ht="15" x14ac:dyDescent="0.2">
      <c r="A494" s="125">
        <v>40137</v>
      </c>
      <c r="B494" s="120">
        <v>30.01</v>
      </c>
      <c r="C494" s="124">
        <v>-0.43</v>
      </c>
      <c r="D494" s="119">
        <v>-1.4126100000000001E-2</v>
      </c>
      <c r="E494" s="120">
        <v>30.12</v>
      </c>
      <c r="F494" s="120">
        <v>29.85</v>
      </c>
      <c r="G494" s="120">
        <v>30.925000000000001</v>
      </c>
      <c r="H494" s="121" t="s">
        <v>76</v>
      </c>
      <c r="I494" s="122">
        <v>48262449</v>
      </c>
      <c r="J494" s="121" t="s">
        <v>76</v>
      </c>
      <c r="K494" s="120">
        <v>30.021699999999999</v>
      </c>
      <c r="L494" s="120">
        <v>-0.11</v>
      </c>
      <c r="M494" s="120">
        <v>1.075</v>
      </c>
      <c r="N494" s="119">
        <v>-0.45467150000000001</v>
      </c>
      <c r="O494" s="118" t="s">
        <v>76</v>
      </c>
      <c r="P494"/>
      <c r="Q494"/>
      <c r="R494"/>
      <c r="S494"/>
      <c r="T494"/>
      <c r="U494"/>
    </row>
    <row r="495" spans="1:21" ht="15" x14ac:dyDescent="0.2">
      <c r="A495" s="125">
        <v>40130</v>
      </c>
      <c r="B495" s="120">
        <v>30.44</v>
      </c>
      <c r="C495" s="124">
        <v>1.88</v>
      </c>
      <c r="D495" s="119">
        <v>6.5826300000000004E-2</v>
      </c>
      <c r="E495" s="120">
        <v>28.67</v>
      </c>
      <c r="F495" s="120">
        <v>28.23</v>
      </c>
      <c r="G495" s="120">
        <v>30.53</v>
      </c>
      <c r="H495" s="121" t="s">
        <v>76</v>
      </c>
      <c r="I495" s="122">
        <v>88501605</v>
      </c>
      <c r="J495" s="121" t="s">
        <v>76</v>
      </c>
      <c r="K495" s="120">
        <v>30.2516</v>
      </c>
      <c r="L495" s="120">
        <v>1.77</v>
      </c>
      <c r="M495" s="120">
        <v>2.2999999999999998</v>
      </c>
      <c r="N495" s="119">
        <v>0.4234964</v>
      </c>
      <c r="O495" s="118" t="s">
        <v>76</v>
      </c>
      <c r="P495"/>
      <c r="Q495"/>
      <c r="R495"/>
      <c r="S495"/>
      <c r="T495"/>
      <c r="U495"/>
    </row>
    <row r="496" spans="1:21" ht="15" x14ac:dyDescent="0.2">
      <c r="A496" s="125">
        <v>40123</v>
      </c>
      <c r="B496" s="120">
        <v>28.56</v>
      </c>
      <c r="C496" s="124">
        <v>1.19</v>
      </c>
      <c r="D496" s="119">
        <v>4.3478299999999998E-2</v>
      </c>
      <c r="E496" s="120">
        <v>27.38</v>
      </c>
      <c r="F496" s="120">
        <v>27.01</v>
      </c>
      <c r="G496" s="120">
        <v>29.1</v>
      </c>
      <c r="H496" s="121" t="s">
        <v>76</v>
      </c>
      <c r="I496" s="122">
        <v>62171989</v>
      </c>
      <c r="J496" s="121" t="s">
        <v>76</v>
      </c>
      <c r="K496" s="120">
        <v>28.6114</v>
      </c>
      <c r="L496" s="120">
        <v>1.18</v>
      </c>
      <c r="M496" s="120">
        <v>2.09</v>
      </c>
      <c r="N496" s="119">
        <v>-4.2360200000000001E-2</v>
      </c>
      <c r="O496" s="118" t="s">
        <v>76</v>
      </c>
      <c r="P496"/>
      <c r="Q496"/>
      <c r="R496"/>
      <c r="S496"/>
      <c r="T496"/>
      <c r="U496"/>
    </row>
    <row r="497" spans="1:21" ht="15" x14ac:dyDescent="0.2">
      <c r="A497" s="125">
        <v>40116</v>
      </c>
      <c r="B497" s="120">
        <v>27.37</v>
      </c>
      <c r="C497" s="124">
        <v>-1.52</v>
      </c>
      <c r="D497" s="119">
        <v>-5.2613399999999998E-2</v>
      </c>
      <c r="E497" s="120">
        <v>28.87</v>
      </c>
      <c r="F497" s="120">
        <v>27.18</v>
      </c>
      <c r="G497" s="120">
        <v>29.47</v>
      </c>
      <c r="H497" s="121" t="s">
        <v>76</v>
      </c>
      <c r="I497" s="122">
        <v>64922103</v>
      </c>
      <c r="J497" s="121" t="s">
        <v>76</v>
      </c>
      <c r="K497" s="120">
        <v>27.676300000000001</v>
      </c>
      <c r="L497" s="120">
        <v>-1.5</v>
      </c>
      <c r="M497" s="120">
        <v>2.29</v>
      </c>
      <c r="N497" s="119">
        <v>0.29972199999999999</v>
      </c>
      <c r="O497" s="118" t="s">
        <v>76</v>
      </c>
      <c r="P497"/>
      <c r="Q497"/>
      <c r="R497"/>
      <c r="S497"/>
      <c r="T497"/>
      <c r="U497"/>
    </row>
    <row r="498" spans="1:21" ht="15" x14ac:dyDescent="0.2">
      <c r="A498" s="125">
        <v>40109</v>
      </c>
      <c r="B498" s="120">
        <v>28.89</v>
      </c>
      <c r="C498" s="124">
        <v>-0.51</v>
      </c>
      <c r="D498" s="119">
        <v>-1.7346899999999998E-2</v>
      </c>
      <c r="E498" s="120">
        <v>29.4</v>
      </c>
      <c r="F498" s="120">
        <v>28.69</v>
      </c>
      <c r="G498" s="120">
        <v>29.98</v>
      </c>
      <c r="H498" s="121" t="s">
        <v>76</v>
      </c>
      <c r="I498" s="122">
        <v>49950761</v>
      </c>
      <c r="J498" s="121" t="s">
        <v>76</v>
      </c>
      <c r="K498" s="120">
        <v>28.944400000000002</v>
      </c>
      <c r="L498" s="120">
        <v>-0.51</v>
      </c>
      <c r="M498" s="120">
        <v>1.29</v>
      </c>
      <c r="N498" s="119">
        <v>6.9354700000000005E-2</v>
      </c>
      <c r="O498" s="118" t="s">
        <v>76</v>
      </c>
      <c r="P498"/>
      <c r="Q498"/>
      <c r="R498"/>
      <c r="S498"/>
      <c r="T498"/>
      <c r="U498"/>
    </row>
    <row r="499" spans="1:21" ht="15" x14ac:dyDescent="0.2">
      <c r="A499" s="125">
        <v>40102</v>
      </c>
      <c r="B499" s="120">
        <v>29.4</v>
      </c>
      <c r="C499" s="124">
        <v>0.76</v>
      </c>
      <c r="D499" s="119">
        <v>2.6536299999999999E-2</v>
      </c>
      <c r="E499" s="120">
        <v>28.71</v>
      </c>
      <c r="F499" s="120">
        <v>28.36</v>
      </c>
      <c r="G499" s="120">
        <v>29.52</v>
      </c>
      <c r="H499" s="121" t="s">
        <v>76</v>
      </c>
      <c r="I499" s="122">
        <v>46711124</v>
      </c>
      <c r="J499" s="121" t="s">
        <v>76</v>
      </c>
      <c r="K499" s="120">
        <v>29.196200000000001</v>
      </c>
      <c r="L499" s="120">
        <v>0.69</v>
      </c>
      <c r="M499" s="120">
        <v>1.1599999999999999</v>
      </c>
      <c r="N499" s="119">
        <v>2.43641E-2</v>
      </c>
      <c r="O499" s="118" t="s">
        <v>76</v>
      </c>
      <c r="P499"/>
      <c r="Q499"/>
      <c r="R499"/>
      <c r="S499"/>
      <c r="T499"/>
      <c r="U499"/>
    </row>
    <row r="500" spans="1:21" ht="15" x14ac:dyDescent="0.2">
      <c r="A500" s="125">
        <v>40095</v>
      </c>
      <c r="B500" s="120">
        <v>28.64</v>
      </c>
      <c r="C500" s="124">
        <v>1.43</v>
      </c>
      <c r="D500" s="119">
        <v>5.2554200000000002E-2</v>
      </c>
      <c r="E500" s="120">
        <v>27.16</v>
      </c>
      <c r="F500" s="120">
        <v>27</v>
      </c>
      <c r="G500" s="120">
        <v>28.99</v>
      </c>
      <c r="H500" s="121" t="s">
        <v>76</v>
      </c>
      <c r="I500" s="122">
        <v>45600116</v>
      </c>
      <c r="J500" s="121" t="s">
        <v>76</v>
      </c>
      <c r="K500" s="120">
        <v>28.611799999999999</v>
      </c>
      <c r="L500" s="120">
        <v>1.48</v>
      </c>
      <c r="M500" s="120">
        <v>1.99</v>
      </c>
      <c r="N500" s="119">
        <v>-0.30963309999999999</v>
      </c>
      <c r="O500" s="118" t="s">
        <v>76</v>
      </c>
      <c r="P500"/>
      <c r="Q500"/>
      <c r="R500"/>
      <c r="S500"/>
      <c r="T500"/>
      <c r="U500"/>
    </row>
    <row r="501" spans="1:21" ht="15" x14ac:dyDescent="0.2">
      <c r="A501" s="125">
        <v>40088</v>
      </c>
      <c r="B501" s="120">
        <v>27.21</v>
      </c>
      <c r="C501" s="124">
        <v>-0.41</v>
      </c>
      <c r="D501" s="119">
        <v>-1.48443E-2</v>
      </c>
      <c r="E501" s="120">
        <v>27.77</v>
      </c>
      <c r="F501" s="120">
        <v>26.84</v>
      </c>
      <c r="G501" s="120">
        <v>28.44</v>
      </c>
      <c r="H501" s="121" t="s">
        <v>76</v>
      </c>
      <c r="I501" s="122">
        <v>66052001</v>
      </c>
      <c r="J501" s="121" t="s">
        <v>76</v>
      </c>
      <c r="K501" s="120">
        <v>27.103300000000001</v>
      </c>
      <c r="L501" s="120">
        <v>-0.56000000000000005</v>
      </c>
      <c r="M501" s="120">
        <v>1.6</v>
      </c>
      <c r="N501" s="119">
        <v>0.15576010000000001</v>
      </c>
      <c r="O501" s="118" t="s">
        <v>76</v>
      </c>
      <c r="P501"/>
      <c r="Q501"/>
      <c r="R501"/>
      <c r="S501"/>
      <c r="T501"/>
      <c r="U501"/>
    </row>
    <row r="502" spans="1:21" ht="15" x14ac:dyDescent="0.2">
      <c r="A502" s="125">
        <v>40081</v>
      </c>
      <c r="B502" s="120">
        <v>27.62</v>
      </c>
      <c r="C502" s="124">
        <v>-0.82</v>
      </c>
      <c r="D502" s="119">
        <v>-2.88326E-2</v>
      </c>
      <c r="E502" s="120">
        <v>28.12</v>
      </c>
      <c r="F502" s="120">
        <v>27.53</v>
      </c>
      <c r="G502" s="120">
        <v>28.6</v>
      </c>
      <c r="H502" s="121" t="s">
        <v>76</v>
      </c>
      <c r="I502" s="122">
        <v>57150267</v>
      </c>
      <c r="J502" s="121" t="s">
        <v>76</v>
      </c>
      <c r="K502" s="120">
        <v>27.747699999999998</v>
      </c>
      <c r="L502" s="120">
        <v>-0.5</v>
      </c>
      <c r="M502" s="120">
        <v>1.07</v>
      </c>
      <c r="N502" s="119">
        <v>-6.4306799999999997E-2</v>
      </c>
      <c r="O502" s="118" t="s">
        <v>76</v>
      </c>
      <c r="P502"/>
      <c r="Q502"/>
      <c r="R502"/>
      <c r="S502"/>
      <c r="T502"/>
      <c r="U502"/>
    </row>
    <row r="503" spans="1:21" ht="15" x14ac:dyDescent="0.2">
      <c r="A503" s="125">
        <v>40074</v>
      </c>
      <c r="B503" s="120">
        <v>28.44</v>
      </c>
      <c r="C503" s="124">
        <v>0.02</v>
      </c>
      <c r="D503" s="119">
        <v>7.0370000000000003E-4</v>
      </c>
      <c r="E503" s="120">
        <v>28.19</v>
      </c>
      <c r="F503" s="120">
        <v>27.79</v>
      </c>
      <c r="G503" s="120">
        <v>28.68</v>
      </c>
      <c r="H503" s="121" t="s">
        <v>76</v>
      </c>
      <c r="I503" s="122">
        <v>61077997</v>
      </c>
      <c r="J503" s="121" t="s">
        <v>76</v>
      </c>
      <c r="K503" s="120">
        <v>28.466699999999999</v>
      </c>
      <c r="L503" s="120">
        <v>0.25</v>
      </c>
      <c r="M503" s="120">
        <v>0.89</v>
      </c>
      <c r="N503" s="119">
        <v>-9.6130199999999999E-2</v>
      </c>
      <c r="O503" s="118" t="s">
        <v>76</v>
      </c>
      <c r="P503"/>
      <c r="Q503"/>
      <c r="R503"/>
      <c r="S503"/>
      <c r="T503"/>
      <c r="U503"/>
    </row>
    <row r="504" spans="1:21" ht="15" x14ac:dyDescent="0.2">
      <c r="A504" s="125">
        <v>40067</v>
      </c>
      <c r="B504" s="120">
        <v>28.42</v>
      </c>
      <c r="C504" s="124">
        <v>2.52</v>
      </c>
      <c r="D504" s="119">
        <v>9.7297300000000003E-2</v>
      </c>
      <c r="E504" s="120">
        <v>26.31</v>
      </c>
      <c r="F504" s="120">
        <v>26.09</v>
      </c>
      <c r="G504" s="120">
        <v>28.42</v>
      </c>
      <c r="H504" s="121" t="s">
        <v>76</v>
      </c>
      <c r="I504" s="122">
        <v>67573892</v>
      </c>
      <c r="J504" s="121" t="s">
        <v>76</v>
      </c>
      <c r="K504" s="120">
        <v>28.238099999999999</v>
      </c>
      <c r="L504" s="120">
        <v>2.11</v>
      </c>
      <c r="M504" s="120">
        <v>2.33</v>
      </c>
      <c r="N504" s="119">
        <v>-0.27426719999999999</v>
      </c>
      <c r="O504" s="118" t="s">
        <v>76</v>
      </c>
      <c r="P504"/>
      <c r="Q504"/>
      <c r="R504"/>
      <c r="S504"/>
      <c r="T504"/>
      <c r="U504"/>
    </row>
    <row r="505" spans="1:21" ht="15" x14ac:dyDescent="0.2">
      <c r="A505" s="125">
        <v>40060</v>
      </c>
      <c r="B505" s="120">
        <v>25.9</v>
      </c>
      <c r="C505" s="124">
        <v>-0.94</v>
      </c>
      <c r="D505" s="119">
        <v>-3.5022400000000002E-2</v>
      </c>
      <c r="E505" s="120">
        <v>26.49</v>
      </c>
      <c r="F505" s="120">
        <v>25.25</v>
      </c>
      <c r="G505" s="120">
        <v>26.97</v>
      </c>
      <c r="H505" s="121" t="s">
        <v>76</v>
      </c>
      <c r="I505" s="122">
        <v>93111261</v>
      </c>
      <c r="J505" s="121" t="s">
        <v>76</v>
      </c>
      <c r="K505" s="120">
        <v>25.827100000000002</v>
      </c>
      <c r="L505" s="120">
        <v>-0.59</v>
      </c>
      <c r="M505" s="120">
        <v>1.72</v>
      </c>
      <c r="N505" s="119">
        <v>0.87395610000000001</v>
      </c>
      <c r="O505" s="118" t="s">
        <v>76</v>
      </c>
      <c r="P505"/>
      <c r="Q505"/>
      <c r="R505"/>
      <c r="S505"/>
      <c r="T505"/>
      <c r="U505"/>
    </row>
    <row r="506" spans="1:21" ht="15" x14ac:dyDescent="0.2">
      <c r="A506" s="125">
        <v>40053</v>
      </c>
      <c r="B506" s="120">
        <v>26.84</v>
      </c>
      <c r="C506" s="124">
        <v>0.05</v>
      </c>
      <c r="D506" s="119">
        <v>1.8664E-3</v>
      </c>
      <c r="E506" s="120">
        <v>26.99</v>
      </c>
      <c r="F506" s="120">
        <v>26.51</v>
      </c>
      <c r="G506" s="120">
        <v>27.3</v>
      </c>
      <c r="H506" s="121" t="s">
        <v>76</v>
      </c>
      <c r="I506" s="122">
        <v>49687003</v>
      </c>
      <c r="J506" s="121" t="s">
        <v>76</v>
      </c>
      <c r="K506" s="120">
        <v>26.811900000000001</v>
      </c>
      <c r="L506" s="120">
        <v>-0.15</v>
      </c>
      <c r="M506" s="120">
        <v>0.79</v>
      </c>
      <c r="N506" s="119">
        <v>-7.9844499999999999E-2</v>
      </c>
      <c r="O506" s="118" t="s">
        <v>76</v>
      </c>
      <c r="P506"/>
      <c r="Q506"/>
      <c r="R506"/>
      <c r="S506"/>
      <c r="T506"/>
      <c r="U506"/>
    </row>
    <row r="507" spans="1:21" ht="15" x14ac:dyDescent="0.2">
      <c r="A507" s="125">
        <v>40046</v>
      </c>
      <c r="B507" s="120">
        <v>26.79</v>
      </c>
      <c r="C507" s="124">
        <v>0.93</v>
      </c>
      <c r="D507" s="119">
        <v>3.5962899999999999E-2</v>
      </c>
      <c r="E507" s="120">
        <v>25.38</v>
      </c>
      <c r="F507" s="120">
        <v>24.89</v>
      </c>
      <c r="G507" s="120">
        <v>26.86</v>
      </c>
      <c r="H507" s="121" t="s">
        <v>76</v>
      </c>
      <c r="I507" s="122">
        <v>53998486</v>
      </c>
      <c r="J507" s="121" t="s">
        <v>76</v>
      </c>
      <c r="K507" s="120">
        <v>26.611799999999999</v>
      </c>
      <c r="L507" s="120">
        <v>1.41</v>
      </c>
      <c r="M507" s="120">
        <v>1.97</v>
      </c>
      <c r="N507" s="119">
        <v>0.18700130000000001</v>
      </c>
      <c r="O507" s="118" t="s">
        <v>76</v>
      </c>
      <c r="P507"/>
      <c r="Q507"/>
      <c r="R507"/>
      <c r="S507"/>
      <c r="T507"/>
      <c r="U507"/>
    </row>
    <row r="508" spans="1:21" ht="15" x14ac:dyDescent="0.2">
      <c r="A508" s="125">
        <v>40039</v>
      </c>
      <c r="B508" s="120">
        <v>25.86</v>
      </c>
      <c r="C508" s="124">
        <v>-0.83</v>
      </c>
      <c r="D508" s="119">
        <v>-3.1097799999999998E-2</v>
      </c>
      <c r="E508" s="120">
        <v>26.42</v>
      </c>
      <c r="F508" s="120">
        <v>25.54</v>
      </c>
      <c r="G508" s="120">
        <v>26.54</v>
      </c>
      <c r="H508" s="121" t="s">
        <v>76</v>
      </c>
      <c r="I508" s="122">
        <v>45491514</v>
      </c>
      <c r="J508" s="121" t="s">
        <v>76</v>
      </c>
      <c r="K508" s="120">
        <v>25.746500000000001</v>
      </c>
      <c r="L508" s="120">
        <v>-0.56000000000000005</v>
      </c>
      <c r="M508" s="120">
        <v>1</v>
      </c>
      <c r="N508" s="119">
        <v>-0.28935349999999999</v>
      </c>
      <c r="O508" s="118" t="s">
        <v>76</v>
      </c>
      <c r="P508"/>
      <c r="Q508"/>
      <c r="R508"/>
      <c r="S508"/>
      <c r="T508"/>
      <c r="U508"/>
    </row>
    <row r="509" spans="1:21" ht="15" x14ac:dyDescent="0.2">
      <c r="A509" s="125">
        <v>40032</v>
      </c>
      <c r="B509" s="120">
        <v>26.69</v>
      </c>
      <c r="C509" s="124">
        <v>1.57</v>
      </c>
      <c r="D509" s="119">
        <v>6.25E-2</v>
      </c>
      <c r="E509" s="120">
        <v>25.52</v>
      </c>
      <c r="F509" s="120">
        <v>24.99</v>
      </c>
      <c r="G509" s="120">
        <v>26.83</v>
      </c>
      <c r="H509" s="121" t="s">
        <v>76</v>
      </c>
      <c r="I509" s="122">
        <v>64014265</v>
      </c>
      <c r="J509" s="121" t="s">
        <v>76</v>
      </c>
      <c r="K509" s="120">
        <v>26.462499999999999</v>
      </c>
      <c r="L509" s="120">
        <v>1.17</v>
      </c>
      <c r="M509" s="120">
        <v>1.84</v>
      </c>
      <c r="N509" s="119">
        <v>-0.14163919999999999</v>
      </c>
      <c r="O509" s="118" t="s">
        <v>76</v>
      </c>
      <c r="P509"/>
      <c r="Q509"/>
      <c r="R509"/>
      <c r="S509"/>
      <c r="T509"/>
      <c r="U509"/>
    </row>
    <row r="510" spans="1:21" ht="15" x14ac:dyDescent="0.2">
      <c r="A510" s="125">
        <v>40025</v>
      </c>
      <c r="B510" s="120">
        <v>25.12</v>
      </c>
      <c r="C510" s="124">
        <v>-1.46</v>
      </c>
      <c r="D510" s="119">
        <v>-5.4928499999999998E-2</v>
      </c>
      <c r="E510" s="120">
        <v>26.55</v>
      </c>
      <c r="F510" s="120">
        <v>25.04</v>
      </c>
      <c r="G510" s="120">
        <v>26.7</v>
      </c>
      <c r="H510" s="121" t="s">
        <v>76</v>
      </c>
      <c r="I510" s="122">
        <v>74577338</v>
      </c>
      <c r="J510" s="121" t="s">
        <v>76</v>
      </c>
      <c r="K510" s="120">
        <v>25.298400000000001</v>
      </c>
      <c r="L510" s="120">
        <v>-1.43</v>
      </c>
      <c r="M510" s="120">
        <v>1.66</v>
      </c>
      <c r="N510" s="119">
        <v>0.21434639999999999</v>
      </c>
      <c r="O510" s="118" t="s">
        <v>76</v>
      </c>
      <c r="P510"/>
      <c r="Q510"/>
      <c r="R510"/>
      <c r="S510"/>
      <c r="T510"/>
      <c r="U510"/>
    </row>
    <row r="511" spans="1:21" ht="15" x14ac:dyDescent="0.2">
      <c r="A511" s="125">
        <v>40018</v>
      </c>
      <c r="B511" s="120">
        <v>26.58</v>
      </c>
      <c r="C511" s="124">
        <v>2.0699999999999998</v>
      </c>
      <c r="D511" s="119">
        <v>8.4455299999999997E-2</v>
      </c>
      <c r="E511" s="120">
        <v>24.98</v>
      </c>
      <c r="F511" s="120">
        <v>24.77</v>
      </c>
      <c r="G511" s="120">
        <v>26.84</v>
      </c>
      <c r="H511" s="121" t="s">
        <v>76</v>
      </c>
      <c r="I511" s="122">
        <v>61413563</v>
      </c>
      <c r="J511" s="121" t="s">
        <v>76</v>
      </c>
      <c r="K511" s="120">
        <v>26.505700000000001</v>
      </c>
      <c r="L511" s="120">
        <v>1.6</v>
      </c>
      <c r="M511" s="120">
        <v>2.0699999999999998</v>
      </c>
      <c r="N511" s="119">
        <v>7.9500000000000001E-2</v>
      </c>
      <c r="O511" s="118" t="s">
        <v>76</v>
      </c>
      <c r="P511"/>
      <c r="Q511"/>
      <c r="R511"/>
      <c r="S511"/>
      <c r="T511"/>
      <c r="U511"/>
    </row>
    <row r="512" spans="1:21" ht="15" x14ac:dyDescent="0.2">
      <c r="A512" s="125">
        <v>40011</v>
      </c>
      <c r="B512" s="120">
        <v>24.51</v>
      </c>
      <c r="C512" s="124">
        <v>2.1</v>
      </c>
      <c r="D512" s="119">
        <v>9.3708200000000005E-2</v>
      </c>
      <c r="E512" s="120">
        <v>22.49</v>
      </c>
      <c r="F512" s="120">
        <v>22.07</v>
      </c>
      <c r="G512" s="120">
        <v>24.99</v>
      </c>
      <c r="H512" s="121" t="s">
        <v>76</v>
      </c>
      <c r="I512" s="122">
        <v>56890750</v>
      </c>
      <c r="J512" s="121" t="s">
        <v>76</v>
      </c>
      <c r="K512" s="120">
        <v>24.563500000000001</v>
      </c>
      <c r="L512" s="120">
        <v>2.02</v>
      </c>
      <c r="M512" s="120">
        <v>2.92</v>
      </c>
      <c r="N512" s="119">
        <v>-0.1262906</v>
      </c>
      <c r="O512" s="118" t="s">
        <v>76</v>
      </c>
      <c r="P512"/>
      <c r="Q512"/>
      <c r="R512"/>
      <c r="S512"/>
      <c r="T512"/>
      <c r="U512"/>
    </row>
    <row r="513" spans="1:21" ht="15" x14ac:dyDescent="0.2">
      <c r="A513" s="125">
        <v>40004</v>
      </c>
      <c r="B513" s="120">
        <v>22.41</v>
      </c>
      <c r="C513" s="124">
        <v>-0.43</v>
      </c>
      <c r="D513" s="119">
        <v>-1.8826599999999999E-2</v>
      </c>
      <c r="E513" s="120">
        <v>22.68</v>
      </c>
      <c r="F513" s="120">
        <v>22.05</v>
      </c>
      <c r="G513" s="120">
        <v>23.22</v>
      </c>
      <c r="H513" s="121" t="s">
        <v>76</v>
      </c>
      <c r="I513" s="122">
        <v>65114041</v>
      </c>
      <c r="J513" s="121" t="s">
        <v>76</v>
      </c>
      <c r="K513" s="120">
        <v>22.404599999999999</v>
      </c>
      <c r="L513" s="120">
        <v>-0.27</v>
      </c>
      <c r="M513" s="120">
        <v>1.17</v>
      </c>
      <c r="N513" s="119">
        <v>0.54278859999999995</v>
      </c>
      <c r="O513" s="118" t="s">
        <v>76</v>
      </c>
      <c r="P513"/>
      <c r="Q513"/>
      <c r="R513"/>
      <c r="S513"/>
      <c r="T513"/>
      <c r="U513"/>
    </row>
    <row r="514" spans="1:21" ht="15" x14ac:dyDescent="0.2">
      <c r="A514" s="125">
        <v>39997</v>
      </c>
      <c r="B514" s="120">
        <v>22.84</v>
      </c>
      <c r="C514" s="124">
        <v>-0.59</v>
      </c>
      <c r="D514" s="119">
        <v>-2.51814E-2</v>
      </c>
      <c r="E514" s="120">
        <v>23.5</v>
      </c>
      <c r="F514" s="120">
        <v>22.57</v>
      </c>
      <c r="G514" s="120">
        <v>23.93</v>
      </c>
      <c r="H514" s="121" t="s">
        <v>76</v>
      </c>
      <c r="I514" s="122">
        <v>42205421</v>
      </c>
      <c r="J514" s="121" t="s">
        <v>76</v>
      </c>
      <c r="K514" s="120">
        <v>22.796900000000001</v>
      </c>
      <c r="L514" s="120">
        <v>-0.66</v>
      </c>
      <c r="M514" s="120">
        <v>1.36</v>
      </c>
      <c r="N514" s="119">
        <v>-0.2450859</v>
      </c>
      <c r="O514" s="118" t="s">
        <v>76</v>
      </c>
      <c r="P514"/>
      <c r="Q514"/>
      <c r="R514"/>
      <c r="S514"/>
      <c r="T514"/>
      <c r="U514"/>
    </row>
    <row r="515" spans="1:21" ht="15" x14ac:dyDescent="0.2">
      <c r="A515" s="125">
        <v>39990</v>
      </c>
      <c r="B515" s="120">
        <v>23.43</v>
      </c>
      <c r="C515" s="124">
        <v>-0.1</v>
      </c>
      <c r="D515" s="119">
        <v>-4.2499E-3</v>
      </c>
      <c r="E515" s="120">
        <v>23.19</v>
      </c>
      <c r="F515" s="120">
        <v>22.55</v>
      </c>
      <c r="G515" s="120">
        <v>23.73</v>
      </c>
      <c r="H515" s="121" t="s">
        <v>76</v>
      </c>
      <c r="I515" s="122">
        <v>55907578</v>
      </c>
      <c r="J515" s="121" t="s">
        <v>76</v>
      </c>
      <c r="K515" s="120">
        <v>23.3935</v>
      </c>
      <c r="L515" s="120">
        <v>0.24</v>
      </c>
      <c r="M515" s="120">
        <v>1.18</v>
      </c>
      <c r="N515" s="119">
        <v>5.5812399999999998E-2</v>
      </c>
      <c r="O515" s="118" t="s">
        <v>76</v>
      </c>
      <c r="P515"/>
      <c r="Q515"/>
      <c r="R515"/>
      <c r="S515"/>
      <c r="T515"/>
      <c r="U515"/>
    </row>
    <row r="516" spans="1:21" ht="15" x14ac:dyDescent="0.2">
      <c r="A516" s="125">
        <v>39983</v>
      </c>
      <c r="B516" s="120">
        <v>23.53</v>
      </c>
      <c r="C516" s="124">
        <v>-1.53</v>
      </c>
      <c r="D516" s="119">
        <v>-6.1053499999999997E-2</v>
      </c>
      <c r="E516" s="120">
        <v>24.78</v>
      </c>
      <c r="F516" s="120">
        <v>23.36</v>
      </c>
      <c r="G516" s="120">
        <v>24.78</v>
      </c>
      <c r="H516" s="121" t="s">
        <v>76</v>
      </c>
      <c r="I516" s="122">
        <v>52952191</v>
      </c>
      <c r="J516" s="121" t="s">
        <v>76</v>
      </c>
      <c r="K516" s="120">
        <v>23.699400000000001</v>
      </c>
      <c r="L516" s="120">
        <v>-1.25</v>
      </c>
      <c r="M516" s="120">
        <v>1.42</v>
      </c>
      <c r="N516" s="119">
        <v>0.10444150000000001</v>
      </c>
      <c r="O516" s="118" t="s">
        <v>76</v>
      </c>
      <c r="P516"/>
      <c r="Q516"/>
      <c r="R516"/>
      <c r="S516"/>
      <c r="T516"/>
      <c r="U516"/>
    </row>
    <row r="517" spans="1:21" ht="15" x14ac:dyDescent="0.2">
      <c r="A517" s="125">
        <v>39976</v>
      </c>
      <c r="B517" s="120">
        <v>25.06</v>
      </c>
      <c r="C517" s="124">
        <v>0.11</v>
      </c>
      <c r="D517" s="119">
        <v>4.4088E-3</v>
      </c>
      <c r="E517" s="120">
        <v>24.94</v>
      </c>
      <c r="F517" s="120">
        <v>24.52</v>
      </c>
      <c r="G517" s="120">
        <v>25.64</v>
      </c>
      <c r="H517" s="121" t="s">
        <v>76</v>
      </c>
      <c r="I517" s="122">
        <v>47944766</v>
      </c>
      <c r="J517" s="121" t="s">
        <v>76</v>
      </c>
      <c r="K517" s="120">
        <v>24.8367</v>
      </c>
      <c r="L517" s="120">
        <v>0.12</v>
      </c>
      <c r="M517" s="120">
        <v>1.1200000000000001</v>
      </c>
      <c r="N517" s="119">
        <v>-0.13107540000000001</v>
      </c>
      <c r="O517" s="118" t="s">
        <v>76</v>
      </c>
      <c r="P517"/>
      <c r="Q517"/>
      <c r="R517"/>
      <c r="S517"/>
      <c r="T517"/>
      <c r="U517"/>
    </row>
    <row r="518" spans="1:21" ht="15" x14ac:dyDescent="0.2">
      <c r="A518" s="125">
        <v>39969</v>
      </c>
      <c r="B518" s="120">
        <v>24.95</v>
      </c>
      <c r="C518" s="124">
        <v>0.73</v>
      </c>
      <c r="D518" s="119">
        <v>3.0140400000000001E-2</v>
      </c>
      <c r="E518" s="120">
        <v>24.83</v>
      </c>
      <c r="F518" s="120">
        <v>24.75</v>
      </c>
      <c r="G518" s="120">
        <v>25.55</v>
      </c>
      <c r="H518" s="121" t="s">
        <v>76</v>
      </c>
      <c r="I518" s="122">
        <v>55177128</v>
      </c>
      <c r="J518" s="121" t="s">
        <v>76</v>
      </c>
      <c r="K518" s="120">
        <v>25.053899999999999</v>
      </c>
      <c r="L518" s="120">
        <v>0.12</v>
      </c>
      <c r="M518" s="120">
        <v>0.8</v>
      </c>
      <c r="N518" s="119">
        <v>6.6739E-3</v>
      </c>
      <c r="O518" s="118" t="s">
        <v>76</v>
      </c>
      <c r="P518"/>
      <c r="Q518"/>
      <c r="R518"/>
      <c r="S518"/>
      <c r="T518"/>
      <c r="U518"/>
    </row>
    <row r="519" spans="1:21" ht="15" x14ac:dyDescent="0.2">
      <c r="A519" s="125">
        <v>39962</v>
      </c>
      <c r="B519" s="120">
        <v>24.22</v>
      </c>
      <c r="C519" s="124">
        <v>0.52</v>
      </c>
      <c r="D519" s="119">
        <v>2.1940899999999999E-2</v>
      </c>
      <c r="E519" s="120">
        <v>23.47</v>
      </c>
      <c r="F519" s="120">
        <v>23.38</v>
      </c>
      <c r="G519" s="120">
        <v>24.72</v>
      </c>
      <c r="H519" s="121" t="s">
        <v>76</v>
      </c>
      <c r="I519" s="122">
        <v>54811322</v>
      </c>
      <c r="J519" s="121" t="s">
        <v>76</v>
      </c>
      <c r="K519" s="120">
        <v>23.895299999999999</v>
      </c>
      <c r="L519" s="120">
        <v>0.75</v>
      </c>
      <c r="M519" s="120">
        <v>1.34</v>
      </c>
      <c r="N519" s="119">
        <v>-1.2742E-2</v>
      </c>
      <c r="O519" s="118" t="s">
        <v>76</v>
      </c>
      <c r="P519"/>
      <c r="Q519"/>
      <c r="R519"/>
      <c r="S519"/>
      <c r="T519"/>
      <c r="U519"/>
    </row>
    <row r="520" spans="1:21" ht="15" x14ac:dyDescent="0.2">
      <c r="A520" s="125">
        <v>39955</v>
      </c>
      <c r="B520" s="120">
        <v>23.7</v>
      </c>
      <c r="C520" s="124">
        <v>0.28999999999999998</v>
      </c>
      <c r="D520" s="119">
        <v>1.23879E-2</v>
      </c>
      <c r="E520" s="120">
        <v>23.62</v>
      </c>
      <c r="F520" s="120">
        <v>22.93</v>
      </c>
      <c r="G520" s="120">
        <v>24.4</v>
      </c>
      <c r="H520" s="121" t="s">
        <v>76</v>
      </c>
      <c r="I520" s="122">
        <v>55518741</v>
      </c>
      <c r="J520" s="121" t="s">
        <v>76</v>
      </c>
      <c r="K520" s="120">
        <v>23.740600000000001</v>
      </c>
      <c r="L520" s="120">
        <v>0.08</v>
      </c>
      <c r="M520" s="120">
        <v>1.47</v>
      </c>
      <c r="N520" s="119">
        <v>-0.28023300000000001</v>
      </c>
      <c r="O520" s="118" t="s">
        <v>76</v>
      </c>
      <c r="P520"/>
      <c r="Q520"/>
      <c r="R520"/>
      <c r="S520"/>
      <c r="T520"/>
      <c r="U520"/>
    </row>
    <row r="521" spans="1:21" ht="15" x14ac:dyDescent="0.2">
      <c r="A521" s="125">
        <v>39948</v>
      </c>
      <c r="B521" s="120">
        <v>23.41</v>
      </c>
      <c r="C521" s="124">
        <v>-2.0499999999999998</v>
      </c>
      <c r="D521" s="119">
        <v>-8.0518500000000007E-2</v>
      </c>
      <c r="E521" s="120">
        <v>25.11</v>
      </c>
      <c r="F521" s="120">
        <v>23.27</v>
      </c>
      <c r="G521" s="120">
        <v>25.17</v>
      </c>
      <c r="H521" s="121" t="s">
        <v>76</v>
      </c>
      <c r="I521" s="122">
        <v>77134321</v>
      </c>
      <c r="J521" s="121" t="s">
        <v>76</v>
      </c>
      <c r="K521" s="120">
        <v>23.737200000000001</v>
      </c>
      <c r="L521" s="120">
        <v>-1.7</v>
      </c>
      <c r="M521" s="120">
        <v>1.9</v>
      </c>
      <c r="N521" s="119">
        <v>-0.38977440000000002</v>
      </c>
      <c r="O521" s="118" t="s">
        <v>76</v>
      </c>
      <c r="P521"/>
      <c r="Q521"/>
      <c r="R521"/>
      <c r="S521"/>
      <c r="T521"/>
      <c r="U521"/>
    </row>
    <row r="522" spans="1:21" ht="15" x14ac:dyDescent="0.2">
      <c r="A522" s="125">
        <v>39941</v>
      </c>
      <c r="B522" s="120">
        <v>25.46</v>
      </c>
      <c r="C522" s="124">
        <v>3.52</v>
      </c>
      <c r="D522" s="119">
        <v>0.16043760000000001</v>
      </c>
      <c r="E522" s="120">
        <v>22.01</v>
      </c>
      <c r="F522" s="120">
        <v>21.84</v>
      </c>
      <c r="G522" s="120">
        <v>26.29</v>
      </c>
      <c r="H522" s="121" t="s">
        <v>76</v>
      </c>
      <c r="I522" s="122">
        <v>126402957</v>
      </c>
      <c r="J522" s="121" t="s">
        <v>76</v>
      </c>
      <c r="K522" s="120">
        <v>25.424800000000001</v>
      </c>
      <c r="L522" s="120">
        <v>3.45</v>
      </c>
      <c r="M522" s="120">
        <v>4.45</v>
      </c>
      <c r="N522" s="119">
        <v>3.9399200000000002E-2</v>
      </c>
      <c r="O522" s="118" t="s">
        <v>76</v>
      </c>
      <c r="P522"/>
      <c r="Q522"/>
      <c r="R522"/>
      <c r="S522"/>
      <c r="T522"/>
      <c r="U522"/>
    </row>
    <row r="523" spans="1:21" ht="15" x14ac:dyDescent="0.2">
      <c r="A523" s="125">
        <v>39934</v>
      </c>
      <c r="B523" s="120">
        <v>21.94</v>
      </c>
      <c r="C523" s="124">
        <v>1.68</v>
      </c>
      <c r="D523" s="119">
        <v>8.2921999999999996E-2</v>
      </c>
      <c r="E523" s="120">
        <v>19.62</v>
      </c>
      <c r="F523" s="120">
        <v>19.309999999999999</v>
      </c>
      <c r="G523" s="120">
        <v>22.57</v>
      </c>
      <c r="H523" s="121" t="s">
        <v>76</v>
      </c>
      <c r="I523" s="122">
        <v>121611564</v>
      </c>
      <c r="J523" s="121" t="s">
        <v>76</v>
      </c>
      <c r="K523" s="120">
        <v>21.5855</v>
      </c>
      <c r="L523" s="120">
        <v>2.3199999999999998</v>
      </c>
      <c r="M523" s="120">
        <v>3.26</v>
      </c>
      <c r="N523" s="119">
        <v>0.67768989999999996</v>
      </c>
      <c r="O523" s="118" t="s">
        <v>76</v>
      </c>
      <c r="P523"/>
      <c r="Q523"/>
      <c r="R523"/>
      <c r="S523"/>
      <c r="T523"/>
      <c r="U523"/>
    </row>
    <row r="524" spans="1:21" x14ac:dyDescent="0.15">
      <c r="A524" s="125">
        <v>39927</v>
      </c>
      <c r="B524" s="120">
        <v>20.260000000000002</v>
      </c>
      <c r="C524" s="124">
        <v>-0.12</v>
      </c>
      <c r="D524" s="119">
        <v>-5.8881000000000003E-3</v>
      </c>
      <c r="E524" s="120">
        <v>20</v>
      </c>
      <c r="F524" s="120">
        <v>19</v>
      </c>
      <c r="G524" s="120">
        <v>20.46</v>
      </c>
      <c r="H524" s="121" t="s">
        <v>76</v>
      </c>
      <c r="I524" s="122">
        <v>72487511</v>
      </c>
      <c r="J524" s="121" t="s">
        <v>76</v>
      </c>
      <c r="K524" s="120">
        <v>20.160499999999999</v>
      </c>
      <c r="L524" s="120">
        <v>0.26</v>
      </c>
      <c r="M524" s="120">
        <v>1.46</v>
      </c>
      <c r="N524" s="119">
        <v>2.7208000000000002E-3</v>
      </c>
      <c r="O524" s="118" t="s">
        <v>76</v>
      </c>
    </row>
    <row r="525" spans="1:21" x14ac:dyDescent="0.15">
      <c r="A525" s="125">
        <v>39920</v>
      </c>
      <c r="B525" s="120">
        <v>20.38</v>
      </c>
      <c r="C525" s="124">
        <v>0.5</v>
      </c>
      <c r="D525" s="119">
        <v>2.51509E-2</v>
      </c>
      <c r="E525" s="120">
        <v>19.600000000000001</v>
      </c>
      <c r="F525" s="120">
        <v>18.8</v>
      </c>
      <c r="G525" s="120">
        <v>20.7</v>
      </c>
      <c r="H525" s="121" t="s">
        <v>76</v>
      </c>
      <c r="I525" s="122">
        <v>72290824</v>
      </c>
      <c r="J525" s="121" t="s">
        <v>76</v>
      </c>
      <c r="K525" s="120">
        <v>20.437100000000001</v>
      </c>
      <c r="L525" s="120">
        <v>0.78</v>
      </c>
      <c r="M525" s="120">
        <v>1.9</v>
      </c>
      <c r="N525" s="119">
        <v>0.46973720000000002</v>
      </c>
      <c r="O525" s="118" t="s">
        <v>76</v>
      </c>
    </row>
    <row r="526" spans="1:21" x14ac:dyDescent="0.15">
      <c r="A526" s="125">
        <v>39913</v>
      </c>
      <c r="B526" s="120">
        <v>19.88</v>
      </c>
      <c r="C526" s="124">
        <v>-0.12</v>
      </c>
      <c r="D526" s="119">
        <v>-6.0000000000000001E-3</v>
      </c>
      <c r="E526" s="120">
        <v>19.78</v>
      </c>
      <c r="F526" s="120">
        <v>19</v>
      </c>
      <c r="G526" s="120">
        <v>20.07</v>
      </c>
      <c r="H526" s="121" t="s">
        <v>76</v>
      </c>
      <c r="I526" s="122">
        <v>49186223</v>
      </c>
      <c r="J526" s="121" t="s">
        <v>76</v>
      </c>
      <c r="K526" s="120">
        <v>19.883800000000001</v>
      </c>
      <c r="L526" s="120">
        <v>0.1</v>
      </c>
      <c r="M526" s="120">
        <v>1.07</v>
      </c>
      <c r="N526" s="119">
        <v>-0.41765400000000003</v>
      </c>
      <c r="O526" s="118" t="s">
        <v>76</v>
      </c>
    </row>
    <row r="527" spans="1:21" x14ac:dyDescent="0.15">
      <c r="A527" s="125">
        <v>39906</v>
      </c>
      <c r="B527" s="120">
        <v>20</v>
      </c>
      <c r="C527" s="124">
        <v>1.41</v>
      </c>
      <c r="D527" s="119">
        <v>7.5847200000000004E-2</v>
      </c>
      <c r="E527" s="120">
        <v>18.12</v>
      </c>
      <c r="F527" s="120">
        <v>17.538</v>
      </c>
      <c r="G527" s="120">
        <v>20.5</v>
      </c>
      <c r="H527" s="121" t="s">
        <v>76</v>
      </c>
      <c r="I527" s="122">
        <v>84462194</v>
      </c>
      <c r="J527" s="121" t="s">
        <v>76</v>
      </c>
      <c r="K527" s="120">
        <v>20.010300000000001</v>
      </c>
      <c r="L527" s="120">
        <v>1.88</v>
      </c>
      <c r="M527" s="120">
        <v>2.9620000000000002</v>
      </c>
      <c r="N527" s="119">
        <v>8.3038500000000001E-2</v>
      </c>
      <c r="O527" s="118" t="s">
        <v>76</v>
      </c>
    </row>
    <row r="528" spans="1:21" x14ac:dyDescent="0.15">
      <c r="A528" s="125">
        <v>39899</v>
      </c>
      <c r="B528" s="120">
        <v>18.59</v>
      </c>
      <c r="C528" s="124">
        <v>1.1399999999999999</v>
      </c>
      <c r="D528" s="119">
        <v>6.5329499999999999E-2</v>
      </c>
      <c r="E528" s="120">
        <v>17.829999999999998</v>
      </c>
      <c r="F528" s="120">
        <v>17.739999999999998</v>
      </c>
      <c r="G528" s="120">
        <v>19.14</v>
      </c>
      <c r="H528" s="121" t="s">
        <v>76</v>
      </c>
      <c r="I528" s="122">
        <v>77986326</v>
      </c>
      <c r="J528" s="121" t="s">
        <v>76</v>
      </c>
      <c r="K528" s="120">
        <v>18.594899999999999</v>
      </c>
      <c r="L528" s="120">
        <v>0.76</v>
      </c>
      <c r="M528" s="120">
        <v>1.4</v>
      </c>
      <c r="N528" s="119">
        <v>-4.6104699999999998E-2</v>
      </c>
      <c r="O528" s="118" t="s">
        <v>76</v>
      </c>
    </row>
    <row r="529" spans="1:15" x14ac:dyDescent="0.15">
      <c r="A529" s="125">
        <v>39892</v>
      </c>
      <c r="B529" s="120">
        <v>17.45</v>
      </c>
      <c r="C529" s="124">
        <v>0.32</v>
      </c>
      <c r="D529" s="119">
        <v>1.8680700000000001E-2</v>
      </c>
      <c r="E529" s="120">
        <v>17.27</v>
      </c>
      <c r="F529" s="120">
        <v>17.079999999999998</v>
      </c>
      <c r="G529" s="120">
        <v>18.37</v>
      </c>
      <c r="H529" s="121" t="s">
        <v>76</v>
      </c>
      <c r="I529" s="122">
        <v>81755647</v>
      </c>
      <c r="J529" s="121" t="s">
        <v>76</v>
      </c>
      <c r="K529" s="120">
        <v>17.505400000000002</v>
      </c>
      <c r="L529" s="120">
        <v>0.18</v>
      </c>
      <c r="M529" s="120">
        <v>1.29</v>
      </c>
      <c r="N529" s="119">
        <v>-7.2108699999999998E-2</v>
      </c>
      <c r="O529" s="118" t="s">
        <v>76</v>
      </c>
    </row>
    <row r="530" spans="1:15" x14ac:dyDescent="0.15">
      <c r="A530" s="125">
        <v>39885</v>
      </c>
      <c r="B530" s="120">
        <v>17.13</v>
      </c>
      <c r="C530" s="124">
        <v>1.3</v>
      </c>
      <c r="D530" s="119">
        <v>8.2122600000000004E-2</v>
      </c>
      <c r="E530" s="120">
        <v>15.48</v>
      </c>
      <c r="F530" s="120">
        <v>15.14</v>
      </c>
      <c r="G530" s="120">
        <v>17.64</v>
      </c>
      <c r="H530" s="121" t="s">
        <v>76</v>
      </c>
      <c r="I530" s="122">
        <v>88109081</v>
      </c>
      <c r="J530" s="121" t="s">
        <v>76</v>
      </c>
      <c r="K530" s="120">
        <v>17.236699999999999</v>
      </c>
      <c r="L530" s="120">
        <v>1.65</v>
      </c>
      <c r="M530" s="120">
        <v>2.5</v>
      </c>
      <c r="N530" s="119">
        <v>-2.2440000000000002E-2</v>
      </c>
      <c r="O530" s="118" t="s">
        <v>76</v>
      </c>
    </row>
    <row r="531" spans="1:15" x14ac:dyDescent="0.15">
      <c r="A531" s="125">
        <v>39878</v>
      </c>
      <c r="B531" s="120">
        <v>15.83</v>
      </c>
      <c r="C531" s="124">
        <v>-0.94</v>
      </c>
      <c r="D531" s="119">
        <v>-5.6052499999999998E-2</v>
      </c>
      <c r="E531" s="120">
        <v>16.48</v>
      </c>
      <c r="F531" s="120">
        <v>15.32</v>
      </c>
      <c r="G531" s="120">
        <v>17.22</v>
      </c>
      <c r="H531" s="121" t="s">
        <v>76</v>
      </c>
      <c r="I531" s="122">
        <v>90131637</v>
      </c>
      <c r="J531" s="121" t="s">
        <v>76</v>
      </c>
      <c r="K531" s="120">
        <v>15.7273</v>
      </c>
      <c r="L531" s="120">
        <v>-0.65</v>
      </c>
      <c r="M531" s="120">
        <v>1.9</v>
      </c>
      <c r="N531" s="119">
        <v>0.14030029999999999</v>
      </c>
      <c r="O531" s="118" t="s">
        <v>76</v>
      </c>
    </row>
    <row r="532" spans="1:15" x14ac:dyDescent="0.15">
      <c r="A532" s="125">
        <v>39871</v>
      </c>
      <c r="B532" s="120">
        <v>16.77</v>
      </c>
      <c r="C532" s="124">
        <v>-0.76</v>
      </c>
      <c r="D532" s="119">
        <v>-4.3354200000000002E-2</v>
      </c>
      <c r="E532" s="120">
        <v>17.71</v>
      </c>
      <c r="F532" s="120">
        <v>16.420000000000002</v>
      </c>
      <c r="G532" s="120">
        <v>18.149999999999999</v>
      </c>
      <c r="H532" s="121" t="s">
        <v>76</v>
      </c>
      <c r="I532" s="122">
        <v>79042019</v>
      </c>
      <c r="J532" s="121" t="s">
        <v>76</v>
      </c>
      <c r="K532" s="120">
        <v>16.8325</v>
      </c>
      <c r="L532" s="120">
        <v>-0.94</v>
      </c>
      <c r="M532" s="120">
        <v>1.73</v>
      </c>
      <c r="N532" s="119">
        <v>-5.0113900000000003E-2</v>
      </c>
      <c r="O532" s="118" t="s">
        <v>76</v>
      </c>
    </row>
    <row r="533" spans="1:15" x14ac:dyDescent="0.15">
      <c r="A533" s="125">
        <v>39864</v>
      </c>
      <c r="B533" s="120">
        <v>17.53</v>
      </c>
      <c r="C533" s="124">
        <v>-0.99</v>
      </c>
      <c r="D533" s="119">
        <v>-5.3455700000000002E-2</v>
      </c>
      <c r="E533" s="120">
        <v>18.07</v>
      </c>
      <c r="F533" s="120">
        <v>17.13</v>
      </c>
      <c r="G533" s="120">
        <v>18.11</v>
      </c>
      <c r="H533" s="121" t="s">
        <v>76</v>
      </c>
      <c r="I533" s="122">
        <v>83212106</v>
      </c>
      <c r="J533" s="121" t="s">
        <v>76</v>
      </c>
      <c r="K533" s="120">
        <v>17.4299</v>
      </c>
      <c r="L533" s="120">
        <v>-0.54</v>
      </c>
      <c r="M533" s="120">
        <v>0.98</v>
      </c>
      <c r="N533" s="119">
        <v>-6.4890799999999998E-2</v>
      </c>
      <c r="O533" s="118" t="s">
        <v>76</v>
      </c>
    </row>
    <row r="534" spans="1:15" x14ac:dyDescent="0.15">
      <c r="A534" s="125">
        <v>39857</v>
      </c>
      <c r="B534" s="120">
        <v>18.52</v>
      </c>
      <c r="C534" s="124">
        <v>-0.93</v>
      </c>
      <c r="D534" s="119">
        <v>-4.78149E-2</v>
      </c>
      <c r="E534" s="120">
        <v>19.82</v>
      </c>
      <c r="F534" s="120">
        <v>18.03</v>
      </c>
      <c r="G534" s="120">
        <v>19.82</v>
      </c>
      <c r="H534" s="121" t="s">
        <v>76</v>
      </c>
      <c r="I534" s="122">
        <v>88986508</v>
      </c>
      <c r="J534" s="121" t="s">
        <v>76</v>
      </c>
      <c r="K534" s="120">
        <v>18.646699999999999</v>
      </c>
      <c r="L534" s="120">
        <v>-1.3</v>
      </c>
      <c r="M534" s="120">
        <v>1.79</v>
      </c>
      <c r="N534" s="119">
        <v>-0.3999299</v>
      </c>
      <c r="O534" s="118" t="s">
        <v>76</v>
      </c>
    </row>
    <row r="535" spans="1:15" x14ac:dyDescent="0.15">
      <c r="A535" s="125">
        <v>39850</v>
      </c>
      <c r="B535" s="120">
        <v>19.45</v>
      </c>
      <c r="C535" s="124">
        <v>-1.23</v>
      </c>
      <c r="D535" s="119">
        <v>-5.9477799999999997E-2</v>
      </c>
      <c r="E535" s="120">
        <v>20.079999999999998</v>
      </c>
      <c r="F535" s="120">
        <v>18.170000000000002</v>
      </c>
      <c r="G535" s="120">
        <v>20.792000000000002</v>
      </c>
      <c r="H535" s="121" t="s">
        <v>76</v>
      </c>
      <c r="I535" s="122">
        <v>148293520</v>
      </c>
      <c r="J535" s="121" t="s">
        <v>76</v>
      </c>
      <c r="K535" s="120">
        <v>19.354900000000001</v>
      </c>
      <c r="L535" s="120">
        <v>-0.63</v>
      </c>
      <c r="M535" s="120">
        <v>2.6219999999999999</v>
      </c>
      <c r="N535" s="119">
        <v>1.3348228</v>
      </c>
      <c r="O535" s="118" t="s">
        <v>76</v>
      </c>
    </row>
    <row r="536" spans="1:15" x14ac:dyDescent="0.15">
      <c r="A536" s="125">
        <v>39843</v>
      </c>
      <c r="B536" s="120">
        <v>20.68</v>
      </c>
      <c r="C536" s="124">
        <v>7.0000000000000007E-2</v>
      </c>
      <c r="D536" s="119">
        <v>3.3963999999999999E-3</v>
      </c>
      <c r="E536" s="120">
        <v>21.08</v>
      </c>
      <c r="F536" s="120">
        <v>20.5</v>
      </c>
      <c r="G536" s="120">
        <v>22.4</v>
      </c>
      <c r="H536" s="121" t="s">
        <v>76</v>
      </c>
      <c r="I536" s="122">
        <v>63513823</v>
      </c>
      <c r="J536" s="121" t="s">
        <v>76</v>
      </c>
      <c r="K536" s="120">
        <v>20.8596</v>
      </c>
      <c r="L536" s="120">
        <v>-0.4</v>
      </c>
      <c r="M536" s="120">
        <v>1.9</v>
      </c>
      <c r="N536" s="119">
        <v>-7.0786399999999999E-2</v>
      </c>
      <c r="O536" s="118" t="s">
        <v>76</v>
      </c>
    </row>
    <row r="537" spans="1:15" x14ac:dyDescent="0.15">
      <c r="A537" s="125">
        <v>39836</v>
      </c>
      <c r="B537" s="120">
        <v>20.61</v>
      </c>
      <c r="C537" s="124">
        <v>-0.85</v>
      </c>
      <c r="D537" s="119">
        <v>-3.9608600000000001E-2</v>
      </c>
      <c r="E537" s="120">
        <v>21.46</v>
      </c>
      <c r="F537" s="120">
        <v>19.98</v>
      </c>
      <c r="G537" s="120">
        <v>21.66</v>
      </c>
      <c r="H537" s="121" t="s">
        <v>76</v>
      </c>
      <c r="I537" s="122">
        <v>68352235</v>
      </c>
      <c r="J537" s="121" t="s">
        <v>76</v>
      </c>
      <c r="K537" s="120">
        <v>20.4651</v>
      </c>
      <c r="L537" s="120">
        <v>-0.85</v>
      </c>
      <c r="M537" s="120">
        <v>1.68</v>
      </c>
      <c r="N537" s="119">
        <v>-0.1141576</v>
      </c>
      <c r="O537" s="118" t="s">
        <v>76</v>
      </c>
    </row>
    <row r="538" spans="1:15" x14ac:dyDescent="0.15">
      <c r="A538" s="125">
        <v>39829</v>
      </c>
      <c r="B538" s="120">
        <v>21.46</v>
      </c>
      <c r="C538" s="124">
        <v>-0.85</v>
      </c>
      <c r="D538" s="119">
        <v>-3.8099500000000001E-2</v>
      </c>
      <c r="E538" s="120">
        <v>22.3</v>
      </c>
      <c r="F538" s="120">
        <v>19.95</v>
      </c>
      <c r="G538" s="120">
        <v>22.48</v>
      </c>
      <c r="H538" s="121" t="s">
        <v>76</v>
      </c>
      <c r="I538" s="122">
        <v>77160714</v>
      </c>
      <c r="J538" s="121" t="s">
        <v>76</v>
      </c>
      <c r="K538" s="120">
        <v>21.494399999999999</v>
      </c>
      <c r="L538" s="120">
        <v>-0.84</v>
      </c>
      <c r="M538" s="120">
        <v>2.5299999999999998</v>
      </c>
      <c r="N538" s="119">
        <v>0.27677810000000003</v>
      </c>
      <c r="O538" s="118" t="s">
        <v>76</v>
      </c>
    </row>
    <row r="539" spans="1:15" x14ac:dyDescent="0.15">
      <c r="A539" s="125">
        <v>39822</v>
      </c>
      <c r="B539" s="120">
        <v>22.31</v>
      </c>
      <c r="C539" s="124">
        <v>-1.61</v>
      </c>
      <c r="D539" s="119">
        <v>-6.7307699999999998E-2</v>
      </c>
      <c r="E539" s="120">
        <v>23.51</v>
      </c>
      <c r="F539" s="120">
        <v>22.227799999999998</v>
      </c>
      <c r="G539" s="120">
        <v>24.83</v>
      </c>
      <c r="H539" s="121" t="s">
        <v>76</v>
      </c>
      <c r="I539" s="122">
        <v>60433926</v>
      </c>
      <c r="J539" s="121" t="s">
        <v>76</v>
      </c>
      <c r="K539" s="120">
        <v>22.4238</v>
      </c>
      <c r="L539" s="120">
        <v>-1.2</v>
      </c>
      <c r="M539" s="120">
        <v>2.6021999999999998</v>
      </c>
      <c r="N539" s="119">
        <v>0.61013859999999998</v>
      </c>
      <c r="O539" s="118" t="s">
        <v>76</v>
      </c>
    </row>
    <row r="540" spans="1:15" x14ac:dyDescent="0.15">
      <c r="A540" s="125">
        <v>39815</v>
      </c>
      <c r="B540" s="120">
        <v>23.92</v>
      </c>
      <c r="C540" s="124">
        <v>1.74</v>
      </c>
      <c r="D540" s="119">
        <v>7.8449099999999994E-2</v>
      </c>
      <c r="E540" s="120">
        <v>22.15</v>
      </c>
      <c r="F540" s="120">
        <v>21.15</v>
      </c>
      <c r="G540" s="120">
        <v>24.03</v>
      </c>
      <c r="H540" s="121" t="s">
        <v>76</v>
      </c>
      <c r="I540" s="122">
        <v>37533368</v>
      </c>
      <c r="J540" s="121" t="s">
        <v>76</v>
      </c>
      <c r="K540" s="120">
        <v>23.5685</v>
      </c>
      <c r="L540" s="120">
        <v>1.77</v>
      </c>
      <c r="M540" s="120">
        <v>2.88</v>
      </c>
      <c r="N540" s="119">
        <v>0.30802659999999998</v>
      </c>
      <c r="O540" s="118" t="s">
        <v>76</v>
      </c>
    </row>
    <row r="541" spans="1:15" x14ac:dyDescent="0.15">
      <c r="A541" s="125">
        <v>39808</v>
      </c>
      <c r="B541" s="120">
        <v>22.18</v>
      </c>
      <c r="C541" s="124">
        <v>-0.25</v>
      </c>
      <c r="D541" s="119">
        <v>-1.1145800000000001E-2</v>
      </c>
      <c r="E541" s="120">
        <v>22.41</v>
      </c>
      <c r="F541" s="120">
        <v>21.28</v>
      </c>
      <c r="G541" s="120">
        <v>22.53</v>
      </c>
      <c r="H541" s="121" t="s">
        <v>76</v>
      </c>
      <c r="I541" s="122">
        <v>28694652</v>
      </c>
      <c r="J541" s="121" t="s">
        <v>76</v>
      </c>
      <c r="K541" s="120">
        <v>22.1114</v>
      </c>
      <c r="L541" s="120">
        <v>-0.23</v>
      </c>
      <c r="M541" s="120">
        <v>1.25</v>
      </c>
      <c r="N541" s="119">
        <v>-0.67973499999999998</v>
      </c>
      <c r="O541" s="118" t="s">
        <v>76</v>
      </c>
    </row>
    <row r="542" spans="1:15" x14ac:dyDescent="0.15">
      <c r="A542" s="125">
        <v>39801</v>
      </c>
      <c r="B542" s="120">
        <v>22.43</v>
      </c>
      <c r="C542" s="124">
        <v>-0.18</v>
      </c>
      <c r="D542" s="119">
        <v>-7.9611000000000005E-3</v>
      </c>
      <c r="E542" s="120">
        <v>22.93</v>
      </c>
      <c r="F542" s="120">
        <v>22.18</v>
      </c>
      <c r="G542" s="120">
        <v>24.17</v>
      </c>
      <c r="H542" s="121" t="s">
        <v>76</v>
      </c>
      <c r="I542" s="122">
        <v>89596590</v>
      </c>
      <c r="J542" s="121" t="s">
        <v>76</v>
      </c>
      <c r="K542" s="120">
        <v>22.6021</v>
      </c>
      <c r="L542" s="120">
        <v>-0.5</v>
      </c>
      <c r="M542" s="120">
        <v>1.99</v>
      </c>
      <c r="N542" s="119">
        <v>-0.1605134</v>
      </c>
      <c r="O542" s="118" t="s">
        <v>76</v>
      </c>
    </row>
    <row r="543" spans="1:15" x14ac:dyDescent="0.15">
      <c r="A543" s="125">
        <v>39794</v>
      </c>
      <c r="B543" s="120">
        <v>22.61</v>
      </c>
      <c r="C543" s="124">
        <v>-0.16</v>
      </c>
      <c r="D543" s="119">
        <v>-7.0267999999999997E-3</v>
      </c>
      <c r="E543" s="120">
        <v>23</v>
      </c>
      <c r="F543" s="120">
        <v>21.93</v>
      </c>
      <c r="G543" s="120">
        <v>26.1</v>
      </c>
      <c r="H543" s="121" t="s">
        <v>76</v>
      </c>
      <c r="I543" s="122">
        <v>106727844</v>
      </c>
      <c r="J543" s="121" t="s">
        <v>76</v>
      </c>
      <c r="K543" s="120">
        <v>22.438400000000001</v>
      </c>
      <c r="L543" s="120">
        <v>-0.39</v>
      </c>
      <c r="M543" s="120">
        <v>4.17</v>
      </c>
      <c r="N543" s="119">
        <v>0.19182630000000001</v>
      </c>
      <c r="O543" s="118" t="s">
        <v>76</v>
      </c>
    </row>
    <row r="544" spans="1:15" x14ac:dyDescent="0.15">
      <c r="A544" s="125">
        <v>39787</v>
      </c>
      <c r="B544" s="120">
        <v>22.77</v>
      </c>
      <c r="C544" s="124">
        <v>0.25</v>
      </c>
      <c r="D544" s="119">
        <v>1.11012E-2</v>
      </c>
      <c r="E544" s="120">
        <v>22.04</v>
      </c>
      <c r="F544" s="120">
        <v>20.27</v>
      </c>
      <c r="G544" s="120">
        <v>22.84</v>
      </c>
      <c r="H544" s="121" t="s">
        <v>76</v>
      </c>
      <c r="I544" s="122">
        <v>89549832</v>
      </c>
      <c r="J544" s="121" t="s">
        <v>76</v>
      </c>
      <c r="K544" s="120">
        <v>21.871500000000001</v>
      </c>
      <c r="L544" s="120">
        <v>0.73</v>
      </c>
      <c r="M544" s="120">
        <v>2.57</v>
      </c>
      <c r="N544" s="119">
        <v>0.35803089999999999</v>
      </c>
      <c r="O544" s="118" t="s">
        <v>76</v>
      </c>
    </row>
    <row r="545" spans="1:15" x14ac:dyDescent="0.15">
      <c r="A545" s="125">
        <v>39780</v>
      </c>
      <c r="B545" s="120">
        <v>22.52</v>
      </c>
      <c r="C545" s="124">
        <v>1.4</v>
      </c>
      <c r="D545" s="119">
        <v>6.6287899999999997E-2</v>
      </c>
      <c r="E545" s="120">
        <v>21.36</v>
      </c>
      <c r="F545" s="120">
        <v>20.6</v>
      </c>
      <c r="G545" s="120">
        <v>22.91</v>
      </c>
      <c r="H545" s="121" t="s">
        <v>76</v>
      </c>
      <c r="I545" s="122">
        <v>65940940</v>
      </c>
      <c r="J545" s="121" t="s">
        <v>76</v>
      </c>
      <c r="K545" s="120">
        <v>22.266300000000001</v>
      </c>
      <c r="L545" s="120">
        <v>1.1599999999999999</v>
      </c>
      <c r="M545" s="120">
        <v>2.31</v>
      </c>
      <c r="N545" s="119">
        <v>-0.45100960000000001</v>
      </c>
      <c r="O545" s="118" t="s">
        <v>76</v>
      </c>
    </row>
    <row r="546" spans="1:15" x14ac:dyDescent="0.15">
      <c r="A546" s="117">
        <v>39773</v>
      </c>
      <c r="B546" s="115">
        <v>21.12</v>
      </c>
      <c r="C546" s="114" t="s">
        <v>76</v>
      </c>
      <c r="D546" s="114" t="s">
        <v>76</v>
      </c>
      <c r="E546" s="115">
        <v>20.079999999999998</v>
      </c>
      <c r="F546" s="115">
        <v>18.600000000000001</v>
      </c>
      <c r="G546" s="115">
        <v>21.13</v>
      </c>
      <c r="H546" s="114" t="s">
        <v>76</v>
      </c>
      <c r="I546" s="116">
        <v>120113103</v>
      </c>
      <c r="J546" s="114" t="s">
        <v>76</v>
      </c>
      <c r="K546" s="115">
        <v>20.012899999999998</v>
      </c>
      <c r="L546" s="115">
        <v>1.04</v>
      </c>
      <c r="M546" s="115">
        <v>2.5299999999999998</v>
      </c>
      <c r="N546" s="114" t="s">
        <v>76</v>
      </c>
      <c r="O546" s="113" t="s">
        <v>76</v>
      </c>
    </row>
  </sheetData>
  <mergeCells count="5">
    <mergeCell ref="A18:C18"/>
    <mergeCell ref="D18:H18"/>
    <mergeCell ref="I18:J18"/>
    <mergeCell ref="L18:M18"/>
    <mergeCell ref="N18:P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470"/>
  <sheetViews>
    <sheetView topLeftCell="G22" workbookViewId="0">
      <selection activeCell="O32" sqref="O32"/>
    </sheetView>
  </sheetViews>
  <sheetFormatPr baseColWidth="10" defaultColWidth="5.83203125" defaultRowHeight="11" x14ac:dyDescent="0.15"/>
  <cols>
    <col min="1" max="16" width="9.5" style="112" customWidth="1"/>
    <col min="17" max="17" width="28.33203125" style="112" customWidth="1"/>
    <col min="18" max="18" width="31.5" style="112" customWidth="1"/>
    <col min="19" max="19" width="16.5" style="112" customWidth="1"/>
    <col min="20" max="20" width="19.5" style="112" customWidth="1"/>
    <col min="21" max="21" width="13.6640625" style="112" customWidth="1"/>
    <col min="22" max="22" width="9.5" style="112" customWidth="1"/>
    <col min="23" max="23" width="13.33203125" style="112" customWidth="1"/>
    <col min="24" max="30" width="9.5" style="112" customWidth="1"/>
    <col min="31" max="16384" width="5.83203125" style="112"/>
  </cols>
  <sheetData>
    <row r="1" spans="1:3" x14ac:dyDescent="0.15">
      <c r="A1" s="137" t="s">
        <v>129</v>
      </c>
    </row>
    <row r="3" spans="1:3" x14ac:dyDescent="0.15">
      <c r="A3" s="112" t="s">
        <v>128</v>
      </c>
    </row>
    <row r="4" spans="1:3" x14ac:dyDescent="0.15">
      <c r="A4" s="112" t="s">
        <v>127</v>
      </c>
    </row>
    <row r="5" spans="1:3" x14ac:dyDescent="0.15">
      <c r="A5" s="112" t="s">
        <v>126</v>
      </c>
    </row>
    <row r="7" spans="1:3" x14ac:dyDescent="0.15">
      <c r="A7" s="137" t="s">
        <v>125</v>
      </c>
      <c r="B7" s="175">
        <v>1774455463</v>
      </c>
    </row>
    <row r="8" spans="1:3" x14ac:dyDescent="0.15">
      <c r="A8" s="174" t="s">
        <v>55</v>
      </c>
      <c r="B8" s="135" t="s">
        <v>90</v>
      </c>
      <c r="C8" s="134" t="s">
        <v>124</v>
      </c>
    </row>
    <row r="9" spans="1:3" x14ac:dyDescent="0.15">
      <c r="A9" s="173" t="s">
        <v>123</v>
      </c>
      <c r="B9" s="172">
        <v>27643843</v>
      </c>
      <c r="C9" s="171">
        <v>6</v>
      </c>
    </row>
    <row r="10" spans="1:3" x14ac:dyDescent="0.15">
      <c r="A10" s="169" t="s">
        <v>122</v>
      </c>
      <c r="B10" s="170">
        <v>331653286</v>
      </c>
      <c r="C10" s="167">
        <v>65</v>
      </c>
    </row>
    <row r="11" spans="1:3" x14ac:dyDescent="0.15">
      <c r="A11" s="169" t="s">
        <v>121</v>
      </c>
      <c r="B11" s="170">
        <v>408220454</v>
      </c>
      <c r="C11" s="167">
        <v>84</v>
      </c>
    </row>
    <row r="12" spans="1:3" x14ac:dyDescent="0.15">
      <c r="A12" s="169" t="s">
        <v>120</v>
      </c>
      <c r="B12" s="170">
        <v>251279521</v>
      </c>
      <c r="C12" s="167">
        <v>74</v>
      </c>
    </row>
    <row r="13" spans="1:3" x14ac:dyDescent="0.15">
      <c r="A13" s="169" t="s">
        <v>119</v>
      </c>
      <c r="B13" s="170">
        <v>356793731</v>
      </c>
      <c r="C13" s="167">
        <v>85</v>
      </c>
    </row>
    <row r="14" spans="1:3" x14ac:dyDescent="0.15">
      <c r="A14" s="169" t="s">
        <v>118</v>
      </c>
      <c r="B14" s="170">
        <v>163099214</v>
      </c>
      <c r="C14" s="167">
        <v>47</v>
      </c>
    </row>
    <row r="15" spans="1:3" x14ac:dyDescent="0.15">
      <c r="A15" s="169" t="s">
        <v>117</v>
      </c>
      <c r="B15" s="170">
        <v>216283618</v>
      </c>
      <c r="C15" s="167">
        <v>68</v>
      </c>
    </row>
    <row r="16" spans="1:3" x14ac:dyDescent="0.15">
      <c r="A16" s="166" t="s">
        <v>116</v>
      </c>
      <c r="B16" s="165">
        <v>19481796</v>
      </c>
      <c r="C16" s="164">
        <v>16</v>
      </c>
    </row>
    <row r="18" spans="1:16" x14ac:dyDescent="0.15">
      <c r="A18" s="137" t="s">
        <v>115</v>
      </c>
    </row>
    <row r="19" spans="1:16" x14ac:dyDescent="0.15">
      <c r="A19" s="310" t="s">
        <v>55</v>
      </c>
      <c r="B19" s="310" t="s">
        <v>76</v>
      </c>
      <c r="C19" s="310" t="s">
        <v>76</v>
      </c>
      <c r="D19" s="310" t="s">
        <v>90</v>
      </c>
      <c r="E19" s="310" t="s">
        <v>76</v>
      </c>
      <c r="F19" s="310" t="s">
        <v>76</v>
      </c>
      <c r="G19" s="310" t="s">
        <v>76</v>
      </c>
      <c r="H19" s="310" t="s">
        <v>76</v>
      </c>
      <c r="I19" s="310" t="s">
        <v>114</v>
      </c>
      <c r="J19" s="310" t="s">
        <v>76</v>
      </c>
      <c r="K19" s="163" t="s">
        <v>113</v>
      </c>
      <c r="L19" s="311" t="s">
        <v>112</v>
      </c>
      <c r="M19" s="311" t="s">
        <v>76</v>
      </c>
      <c r="N19" s="310" t="s">
        <v>111</v>
      </c>
      <c r="O19" s="310" t="s">
        <v>76</v>
      </c>
      <c r="P19" s="310" t="s">
        <v>76</v>
      </c>
    </row>
    <row r="20" spans="1:16" x14ac:dyDescent="0.15">
      <c r="A20" s="157" t="s">
        <v>92</v>
      </c>
      <c r="B20" s="129">
        <v>73.38</v>
      </c>
      <c r="C20" s="155">
        <v>43273</v>
      </c>
      <c r="D20" s="157" t="s">
        <v>108</v>
      </c>
      <c r="E20" s="162">
        <v>24288831</v>
      </c>
      <c r="F20" s="161">
        <v>43007</v>
      </c>
      <c r="G20" s="160" t="s">
        <v>110</v>
      </c>
      <c r="H20" s="179">
        <v>969230497</v>
      </c>
      <c r="I20" s="157" t="s">
        <v>109</v>
      </c>
      <c r="J20" s="158">
        <v>235</v>
      </c>
      <c r="K20" s="157" t="s">
        <v>109</v>
      </c>
      <c r="L20" s="128">
        <v>0.18788469999999999</v>
      </c>
      <c r="M20" s="155">
        <v>40844</v>
      </c>
      <c r="N20" s="157" t="s">
        <v>108</v>
      </c>
      <c r="O20" s="156">
        <v>1468379046.2066</v>
      </c>
      <c r="P20" s="155">
        <v>43007</v>
      </c>
    </row>
    <row r="21" spans="1:16" x14ac:dyDescent="0.15">
      <c r="A21" s="147" t="s">
        <v>93</v>
      </c>
      <c r="B21" s="154">
        <v>7.9625000000000004</v>
      </c>
      <c r="C21" s="145">
        <v>40403</v>
      </c>
      <c r="D21" s="147" t="s">
        <v>105</v>
      </c>
      <c r="E21" s="153">
        <v>141152</v>
      </c>
      <c r="F21" s="152">
        <v>40326</v>
      </c>
      <c r="G21" s="151" t="s">
        <v>107</v>
      </c>
      <c r="H21" s="178">
        <v>804635286</v>
      </c>
      <c r="I21" s="147" t="s">
        <v>106</v>
      </c>
      <c r="J21" s="149">
        <v>209</v>
      </c>
      <c r="K21" s="147" t="s">
        <v>106</v>
      </c>
      <c r="L21" s="148">
        <v>-0.1830243</v>
      </c>
      <c r="M21" s="145">
        <v>43399</v>
      </c>
      <c r="N21" s="147" t="s">
        <v>105</v>
      </c>
      <c r="O21" s="146">
        <v>59489614.646600001</v>
      </c>
      <c r="P21" s="145">
        <v>41999</v>
      </c>
    </row>
    <row r="22" spans="1:16" x14ac:dyDescent="0.15">
      <c r="A22" s="140" t="s">
        <v>100</v>
      </c>
      <c r="B22" s="115">
        <v>40.508050561797688</v>
      </c>
      <c r="C22" s="138" t="s">
        <v>76</v>
      </c>
      <c r="D22" s="140" t="s">
        <v>100</v>
      </c>
      <c r="E22" s="139">
        <v>3987540.3662921349</v>
      </c>
      <c r="F22" s="144" t="s">
        <v>76</v>
      </c>
      <c r="G22" s="144" t="s">
        <v>104</v>
      </c>
      <c r="H22" s="143">
        <v>1774455463</v>
      </c>
      <c r="I22" s="140" t="s">
        <v>103</v>
      </c>
      <c r="J22" s="142">
        <v>0</v>
      </c>
      <c r="K22" s="140" t="s">
        <v>102</v>
      </c>
      <c r="L22" s="141">
        <v>5.4150134048257383</v>
      </c>
      <c r="M22" s="138" t="s">
        <v>101</v>
      </c>
      <c r="N22" s="140" t="s">
        <v>100</v>
      </c>
      <c r="O22" s="139">
        <v>256974702.51494956</v>
      </c>
      <c r="P22" s="138" t="s">
        <v>76</v>
      </c>
    </row>
    <row r="24" spans="1:16" x14ac:dyDescent="0.15">
      <c r="A24" s="137" t="s">
        <v>99</v>
      </c>
    </row>
    <row r="25" spans="1:16" x14ac:dyDescent="0.15">
      <c r="A25" s="136" t="s">
        <v>98</v>
      </c>
      <c r="B25" s="135" t="s">
        <v>97</v>
      </c>
      <c r="C25" s="135" t="s">
        <v>96</v>
      </c>
      <c r="D25" s="135" t="s">
        <v>95</v>
      </c>
      <c r="E25" s="135" t="s">
        <v>94</v>
      </c>
      <c r="F25" s="135" t="s">
        <v>93</v>
      </c>
      <c r="G25" s="135" t="s">
        <v>92</v>
      </c>
      <c r="H25" s="135" t="s">
        <v>91</v>
      </c>
      <c r="I25" s="135" t="s">
        <v>90</v>
      </c>
      <c r="J25" s="135" t="s">
        <v>89</v>
      </c>
      <c r="K25" s="135" t="s">
        <v>88</v>
      </c>
      <c r="L25" s="135" t="s">
        <v>87</v>
      </c>
      <c r="M25" s="135" t="s">
        <v>86</v>
      </c>
      <c r="N25" s="135" t="s">
        <v>85</v>
      </c>
      <c r="O25" s="134" t="s">
        <v>84</v>
      </c>
    </row>
    <row r="26" spans="1:16" x14ac:dyDescent="0.15">
      <c r="A26" s="133">
        <v>43420</v>
      </c>
      <c r="B26" s="129">
        <v>59.82</v>
      </c>
      <c r="C26" s="132">
        <v>2.65</v>
      </c>
      <c r="D26" s="128">
        <v>4.6352999999999998E-2</v>
      </c>
      <c r="E26" s="129">
        <v>57.07</v>
      </c>
      <c r="F26" s="129">
        <v>56.15</v>
      </c>
      <c r="G26" s="129">
        <v>59.84</v>
      </c>
      <c r="H26" s="131" t="s">
        <v>76</v>
      </c>
      <c r="I26" s="130">
        <v>5590739</v>
      </c>
      <c r="J26" s="129">
        <v>312109267.00190002</v>
      </c>
      <c r="K26" s="129">
        <v>58.425800000000002</v>
      </c>
      <c r="L26" s="129">
        <v>2.75</v>
      </c>
      <c r="M26" s="129">
        <v>3.69</v>
      </c>
      <c r="N26" s="128">
        <v>-0.2287718</v>
      </c>
      <c r="O26" s="127">
        <v>-0.25171719999999997</v>
      </c>
    </row>
    <row r="27" spans="1:16" x14ac:dyDescent="0.15">
      <c r="A27" s="125">
        <v>43413</v>
      </c>
      <c r="B27" s="120">
        <v>57.17</v>
      </c>
      <c r="C27" s="124">
        <v>0.88</v>
      </c>
      <c r="D27" s="119">
        <v>1.5633299999999999E-2</v>
      </c>
      <c r="E27" s="120">
        <v>56.31</v>
      </c>
      <c r="F27" s="120">
        <v>55.615000000000002</v>
      </c>
      <c r="G27" s="120">
        <v>58.96</v>
      </c>
      <c r="H27" s="121" t="s">
        <v>76</v>
      </c>
      <c r="I27" s="122">
        <v>7249137</v>
      </c>
      <c r="J27" s="120">
        <v>417100703.99379998</v>
      </c>
      <c r="K27" s="120">
        <v>57.365299999999998</v>
      </c>
      <c r="L27" s="120">
        <v>0.86</v>
      </c>
      <c r="M27" s="120">
        <v>3.3450000000000002</v>
      </c>
      <c r="N27" s="119">
        <v>-0.1040682</v>
      </c>
      <c r="O27" s="126">
        <v>-5.2902400000000002E-2</v>
      </c>
    </row>
    <row r="28" spans="1:16" x14ac:dyDescent="0.15">
      <c r="A28" s="125">
        <v>43406</v>
      </c>
      <c r="B28" s="120">
        <v>56.29</v>
      </c>
      <c r="C28" s="124">
        <v>2.1</v>
      </c>
      <c r="D28" s="119">
        <v>3.8752500000000002E-2</v>
      </c>
      <c r="E28" s="120">
        <v>54.77</v>
      </c>
      <c r="F28" s="120">
        <v>52</v>
      </c>
      <c r="G28" s="120">
        <v>56.98</v>
      </c>
      <c r="H28" s="121" t="s">
        <v>76</v>
      </c>
      <c r="I28" s="122">
        <v>8091171</v>
      </c>
      <c r="J28" s="120">
        <v>440398844.5909</v>
      </c>
      <c r="K28" s="120">
        <v>56.2271</v>
      </c>
      <c r="L28" s="120">
        <v>1.52</v>
      </c>
      <c r="M28" s="120">
        <v>4.9800000000000004</v>
      </c>
      <c r="N28" s="119">
        <v>-0.45698670000000002</v>
      </c>
      <c r="O28" s="126">
        <v>-0.48557220000000001</v>
      </c>
    </row>
    <row r="29" spans="1:16" x14ac:dyDescent="0.15">
      <c r="A29" s="125">
        <v>43399</v>
      </c>
      <c r="B29" s="120">
        <v>54.19</v>
      </c>
      <c r="C29" s="124">
        <v>-12.14</v>
      </c>
      <c r="D29" s="119">
        <v>-0.1830243</v>
      </c>
      <c r="E29" s="120">
        <v>66.33</v>
      </c>
      <c r="F29" s="120">
        <v>51.91</v>
      </c>
      <c r="G29" s="120">
        <v>67.37</v>
      </c>
      <c r="H29" s="121" t="s">
        <v>76</v>
      </c>
      <c r="I29" s="122">
        <v>14900502</v>
      </c>
      <c r="J29" s="120">
        <v>856094515.01600003</v>
      </c>
      <c r="K29" s="120">
        <v>54.268099999999997</v>
      </c>
      <c r="L29" s="120">
        <v>-12.14</v>
      </c>
      <c r="M29" s="120">
        <v>15.46</v>
      </c>
      <c r="N29" s="119">
        <v>1.4297447000000001</v>
      </c>
      <c r="O29" s="126">
        <v>1.0581982000000001</v>
      </c>
    </row>
    <row r="30" spans="1:16" x14ac:dyDescent="0.15">
      <c r="A30" s="125">
        <v>43392</v>
      </c>
      <c r="B30" s="120">
        <v>66.33</v>
      </c>
      <c r="C30" s="124">
        <v>0.14000000000000001</v>
      </c>
      <c r="D30" s="119">
        <v>2.1151E-3</v>
      </c>
      <c r="E30" s="120">
        <v>66.150000000000006</v>
      </c>
      <c r="F30" s="120">
        <v>66.060100000000006</v>
      </c>
      <c r="G30" s="120">
        <v>69.45</v>
      </c>
      <c r="H30" s="121" t="s">
        <v>76</v>
      </c>
      <c r="I30" s="122">
        <v>6132538</v>
      </c>
      <c r="J30" s="120">
        <v>415943665.91670001</v>
      </c>
      <c r="K30" s="120">
        <v>66.688999999999993</v>
      </c>
      <c r="L30" s="120">
        <v>0.18</v>
      </c>
      <c r="M30" s="120">
        <v>3.3898999999999999</v>
      </c>
      <c r="N30" s="119">
        <v>-9.5089999999999997E-4</v>
      </c>
      <c r="O30" s="126">
        <v>2.41333E-2</v>
      </c>
    </row>
    <row r="31" spans="1:16" x14ac:dyDescent="0.15">
      <c r="A31" s="125">
        <v>43385</v>
      </c>
      <c r="B31" s="120">
        <v>66.19</v>
      </c>
      <c r="C31" s="124">
        <v>-0.53</v>
      </c>
      <c r="D31" s="119">
        <v>-7.9436000000000003E-3</v>
      </c>
      <c r="E31" s="120">
        <v>66.33</v>
      </c>
      <c r="F31" s="120">
        <v>64.77</v>
      </c>
      <c r="G31" s="120">
        <v>67.36</v>
      </c>
      <c r="H31" s="121" t="s">
        <v>76</v>
      </c>
      <c r="I31" s="122">
        <v>6138375</v>
      </c>
      <c r="J31" s="120">
        <v>406142133.16790003</v>
      </c>
      <c r="K31" s="120">
        <v>65.885099999999994</v>
      </c>
      <c r="L31" s="120">
        <v>-0.14000000000000001</v>
      </c>
      <c r="M31" s="120">
        <v>2.59</v>
      </c>
      <c r="N31" s="119">
        <v>5.4760000000000003E-2</v>
      </c>
      <c r="O31" s="126">
        <v>3.8017799999999997E-2</v>
      </c>
    </row>
    <row r="32" spans="1:16" x14ac:dyDescent="0.15">
      <c r="A32" s="125">
        <v>43378</v>
      </c>
      <c r="B32" s="120">
        <v>66.72</v>
      </c>
      <c r="C32" s="124">
        <v>-3.1</v>
      </c>
      <c r="D32" s="119">
        <v>-4.4399899999999999E-2</v>
      </c>
      <c r="E32" s="120">
        <v>69.819999999999993</v>
      </c>
      <c r="F32" s="120">
        <v>65.97</v>
      </c>
      <c r="G32" s="120">
        <v>69.819999999999993</v>
      </c>
      <c r="H32" s="121" t="s">
        <v>76</v>
      </c>
      <c r="I32" s="122">
        <v>5819689</v>
      </c>
      <c r="J32" s="120">
        <v>391267036.03670001</v>
      </c>
      <c r="K32" s="120">
        <v>66.818299999999994</v>
      </c>
      <c r="L32" s="120">
        <v>-3.1</v>
      </c>
      <c r="M32" s="120">
        <v>3.85</v>
      </c>
      <c r="N32" s="119">
        <v>0.3064867</v>
      </c>
      <c r="O32" s="126">
        <v>0.25676789999999999</v>
      </c>
    </row>
    <row r="33" spans="1:21" x14ac:dyDescent="0.15">
      <c r="A33" s="125">
        <v>43371</v>
      </c>
      <c r="B33" s="120">
        <v>69.819999999999993</v>
      </c>
      <c r="C33" s="124">
        <v>1.1000000000000001</v>
      </c>
      <c r="D33" s="119">
        <v>1.6007E-2</v>
      </c>
      <c r="E33" s="120">
        <v>68.77</v>
      </c>
      <c r="F33" s="120">
        <v>68.17</v>
      </c>
      <c r="G33" s="120">
        <v>71.27</v>
      </c>
      <c r="H33" s="121" t="s">
        <v>76</v>
      </c>
      <c r="I33" s="122">
        <v>4454457</v>
      </c>
      <c r="J33" s="120">
        <v>311328011.7033</v>
      </c>
      <c r="K33" s="120">
        <v>69.930700000000002</v>
      </c>
      <c r="L33" s="120">
        <v>1.05</v>
      </c>
      <c r="M33" s="120">
        <v>3.1</v>
      </c>
      <c r="N33" s="119">
        <v>-0.43846259999999998</v>
      </c>
      <c r="O33" s="126">
        <v>-0.42418939999999999</v>
      </c>
    </row>
    <row r="34" spans="1:21" x14ac:dyDescent="0.15">
      <c r="A34" s="125">
        <v>43364</v>
      </c>
      <c r="B34" s="120">
        <v>68.72</v>
      </c>
      <c r="C34" s="124">
        <v>0.31</v>
      </c>
      <c r="D34" s="119">
        <v>4.5314999999999999E-3</v>
      </c>
      <c r="E34" s="120">
        <v>68.400000000000006</v>
      </c>
      <c r="F34" s="120">
        <v>66.58</v>
      </c>
      <c r="G34" s="120">
        <v>69.760000000000005</v>
      </c>
      <c r="H34" s="121" t="s">
        <v>76</v>
      </c>
      <c r="I34" s="122">
        <v>7932609</v>
      </c>
      <c r="J34" s="120">
        <v>540677798.81659997</v>
      </c>
      <c r="K34" s="120">
        <v>68.869500000000002</v>
      </c>
      <c r="L34" s="120">
        <v>0.32</v>
      </c>
      <c r="M34" s="120">
        <v>3.18</v>
      </c>
      <c r="N34" s="119">
        <v>0.20926410000000001</v>
      </c>
      <c r="O34" s="126">
        <v>0.18198110000000001</v>
      </c>
    </row>
    <row r="35" spans="1:21" x14ac:dyDescent="0.15">
      <c r="A35" s="125">
        <v>43357</v>
      </c>
      <c r="B35" s="120">
        <v>68.41</v>
      </c>
      <c r="C35" s="124">
        <v>-3.4</v>
      </c>
      <c r="D35" s="119">
        <v>-4.7347199999999999E-2</v>
      </c>
      <c r="E35" s="120">
        <v>72.13</v>
      </c>
      <c r="F35" s="120">
        <v>67.959999999999994</v>
      </c>
      <c r="G35" s="120">
        <v>72.260000000000005</v>
      </c>
      <c r="H35" s="121" t="s">
        <v>76</v>
      </c>
      <c r="I35" s="122">
        <v>6559865</v>
      </c>
      <c r="J35" s="120">
        <v>457433555.84079999</v>
      </c>
      <c r="K35" s="120">
        <v>68.569900000000004</v>
      </c>
      <c r="L35" s="120">
        <v>-3.72</v>
      </c>
      <c r="M35" s="120">
        <v>4.3</v>
      </c>
      <c r="N35" s="119">
        <v>0.23381940000000001</v>
      </c>
      <c r="O35" s="126">
        <v>0.2244101</v>
      </c>
    </row>
    <row r="36" spans="1:21" ht="14" x14ac:dyDescent="0.15">
      <c r="A36" s="125">
        <v>43350</v>
      </c>
      <c r="B36" s="120">
        <v>71.81</v>
      </c>
      <c r="C36" s="124">
        <v>4.26</v>
      </c>
      <c r="D36" s="119">
        <v>6.3064400000000007E-2</v>
      </c>
      <c r="E36" s="120">
        <v>67.47</v>
      </c>
      <c r="F36" s="120">
        <v>67.17</v>
      </c>
      <c r="G36" s="120">
        <v>72.39</v>
      </c>
      <c r="H36" s="121" t="s">
        <v>76</v>
      </c>
      <c r="I36" s="122">
        <v>5316714</v>
      </c>
      <c r="J36" s="120">
        <v>373595055.14899999</v>
      </c>
      <c r="K36" s="120">
        <v>71.876400000000004</v>
      </c>
      <c r="L36" s="120">
        <v>4.34</v>
      </c>
      <c r="M36" s="120">
        <v>5.22</v>
      </c>
      <c r="N36" s="119">
        <v>0.2303557</v>
      </c>
      <c r="O36" s="126">
        <v>0.31034519999999999</v>
      </c>
      <c r="Q36" s="309" t="s">
        <v>187</v>
      </c>
      <c r="R36" s="309"/>
      <c r="S36" s="309"/>
    </row>
    <row r="37" spans="1:21" ht="14" x14ac:dyDescent="0.15">
      <c r="A37" s="125">
        <v>43343</v>
      </c>
      <c r="B37" s="120">
        <v>67.55</v>
      </c>
      <c r="C37" s="124">
        <v>1.07</v>
      </c>
      <c r="D37" s="119">
        <v>1.6095100000000001E-2</v>
      </c>
      <c r="E37" s="120">
        <v>66.849999999999994</v>
      </c>
      <c r="F37" s="120">
        <v>64.63</v>
      </c>
      <c r="G37" s="120">
        <v>67.78</v>
      </c>
      <c r="H37" s="121" t="s">
        <v>76</v>
      </c>
      <c r="I37" s="122">
        <v>4321282</v>
      </c>
      <c r="J37" s="120">
        <v>285111936.4971</v>
      </c>
      <c r="K37" s="120">
        <v>67.136399999999995</v>
      </c>
      <c r="L37" s="120">
        <v>0.7</v>
      </c>
      <c r="M37" s="120">
        <v>3.15</v>
      </c>
      <c r="N37" s="119">
        <v>2.0038999999999999E-3</v>
      </c>
      <c r="O37" s="126">
        <v>-1.8431000000000001E-3</v>
      </c>
      <c r="Q37" s="229" t="s">
        <v>80</v>
      </c>
      <c r="R37" s="230">
        <f>_xlfn.VAR.S(Q72:Q332)</f>
        <v>5.1344907030180043E-4</v>
      </c>
      <c r="S37" s="231">
        <f>_xlfn.VAR.S(R72:R332)</f>
        <v>5.3481736592135662E-4</v>
      </c>
    </row>
    <row r="38" spans="1:21" ht="14" x14ac:dyDescent="0.15">
      <c r="A38" s="125">
        <v>43336</v>
      </c>
      <c r="B38" s="120">
        <v>66.48</v>
      </c>
      <c r="C38" s="124">
        <v>-0.98</v>
      </c>
      <c r="D38" s="119">
        <v>-1.4527099999999999E-2</v>
      </c>
      <c r="E38" s="120">
        <v>67.63</v>
      </c>
      <c r="F38" s="120">
        <v>64.66</v>
      </c>
      <c r="G38" s="120">
        <v>67.900000000000006</v>
      </c>
      <c r="H38" s="121" t="s">
        <v>76</v>
      </c>
      <c r="I38" s="122">
        <v>4312640</v>
      </c>
      <c r="J38" s="120">
        <v>285638408.2001</v>
      </c>
      <c r="K38" s="120">
        <v>66.524199999999993</v>
      </c>
      <c r="L38" s="120">
        <v>-1.1499999999999999</v>
      </c>
      <c r="M38" s="120">
        <v>3.24</v>
      </c>
      <c r="N38" s="119">
        <v>0.46279799999999999</v>
      </c>
      <c r="O38" s="126">
        <v>0.44607980000000003</v>
      </c>
      <c r="Q38" s="229" t="s">
        <v>79</v>
      </c>
      <c r="R38" s="230">
        <f>_xlfn.COVARIANCE.S(D72:D332,Q72:Q332)</f>
        <v>3.6103389087389426E-4</v>
      </c>
      <c r="S38" s="231">
        <f>_xlfn.COVARIANCE.S(D72:D332,R72:R332)</f>
        <v>3.1766552621450894E-4</v>
      </c>
    </row>
    <row r="39" spans="1:21" ht="15" thickBot="1" x14ac:dyDescent="0.2">
      <c r="A39" s="125">
        <v>43329</v>
      </c>
      <c r="B39" s="120">
        <v>67.459999999999994</v>
      </c>
      <c r="C39" s="124">
        <v>1.32</v>
      </c>
      <c r="D39" s="119">
        <v>1.9957699999999998E-2</v>
      </c>
      <c r="E39" s="120">
        <v>66</v>
      </c>
      <c r="F39" s="120">
        <v>65.56</v>
      </c>
      <c r="G39" s="120">
        <v>67.67</v>
      </c>
      <c r="H39" s="121" t="s">
        <v>76</v>
      </c>
      <c r="I39" s="122">
        <v>2948213</v>
      </c>
      <c r="J39" s="120">
        <v>197526035.08539999</v>
      </c>
      <c r="K39" s="120">
        <v>67.364500000000007</v>
      </c>
      <c r="L39" s="120">
        <v>1.46</v>
      </c>
      <c r="M39" s="120">
        <v>2.11</v>
      </c>
      <c r="N39" s="119">
        <v>-0.28801949999999998</v>
      </c>
      <c r="O39" s="126">
        <v>-0.2777096</v>
      </c>
      <c r="Q39" s="232"/>
      <c r="R39" s="232"/>
      <c r="S39" s="232"/>
    </row>
    <row r="40" spans="1:21" ht="21" thickBot="1" x14ac:dyDescent="0.25">
      <c r="A40" s="125">
        <v>43322</v>
      </c>
      <c r="B40" s="120">
        <v>66.14</v>
      </c>
      <c r="C40" s="124">
        <v>1.44</v>
      </c>
      <c r="D40" s="119">
        <v>2.2256600000000001E-2</v>
      </c>
      <c r="E40" s="120">
        <v>64.7</v>
      </c>
      <c r="F40" s="120">
        <v>64.7</v>
      </c>
      <c r="G40" s="120">
        <v>66.650000000000006</v>
      </c>
      <c r="H40" s="121" t="s">
        <v>76</v>
      </c>
      <c r="I40" s="122">
        <v>4140862</v>
      </c>
      <c r="J40" s="120">
        <v>273471753.1997</v>
      </c>
      <c r="K40" s="120">
        <v>66.212000000000003</v>
      </c>
      <c r="L40" s="120">
        <v>1.44</v>
      </c>
      <c r="M40" s="120">
        <v>1.95</v>
      </c>
      <c r="N40" s="119">
        <v>-0.33902680000000002</v>
      </c>
      <c r="O40" s="126">
        <v>-0.3210788</v>
      </c>
      <c r="Q40" s="236" t="s">
        <v>52</v>
      </c>
      <c r="R40" s="237">
        <f>R38/R37</f>
        <v>0.70315424013073391</v>
      </c>
      <c r="S40" s="238">
        <f>S38/S37</f>
        <v>0.59397010354600333</v>
      </c>
      <c r="T40" s="239" t="s">
        <v>188</v>
      </c>
      <c r="U40" s="240"/>
    </row>
    <row r="41" spans="1:21" ht="14" x14ac:dyDescent="0.15">
      <c r="A41" s="125">
        <v>43315</v>
      </c>
      <c r="B41" s="120">
        <v>64.7</v>
      </c>
      <c r="C41" s="124">
        <v>-0.39</v>
      </c>
      <c r="D41" s="119">
        <v>-5.9917E-3</v>
      </c>
      <c r="E41" s="120">
        <v>65.010000000000005</v>
      </c>
      <c r="F41" s="120">
        <v>62.67</v>
      </c>
      <c r="G41" s="120">
        <v>65.760000000000005</v>
      </c>
      <c r="H41" s="121" t="s">
        <v>76</v>
      </c>
      <c r="I41" s="122">
        <v>6264796</v>
      </c>
      <c r="J41" s="120">
        <v>402803369.22439998</v>
      </c>
      <c r="K41" s="120">
        <v>64.816000000000003</v>
      </c>
      <c r="L41" s="120">
        <v>-0.31</v>
      </c>
      <c r="M41" s="120">
        <v>3.09</v>
      </c>
      <c r="N41" s="119">
        <v>-0.40269240000000001</v>
      </c>
      <c r="O41" s="126">
        <v>-0.42592140000000001</v>
      </c>
      <c r="Q41" s="232"/>
      <c r="R41" s="232"/>
      <c r="S41" s="232"/>
    </row>
    <row r="42" spans="1:21" x14ac:dyDescent="0.15">
      <c r="A42" s="125">
        <v>43308</v>
      </c>
      <c r="B42" s="120">
        <v>65.09</v>
      </c>
      <c r="C42" s="124">
        <v>-2.5499999999999998</v>
      </c>
      <c r="D42" s="119">
        <v>-3.76996E-2</v>
      </c>
      <c r="E42" s="120">
        <v>67.8</v>
      </c>
      <c r="F42" s="120">
        <v>64.91</v>
      </c>
      <c r="G42" s="120">
        <v>71.77</v>
      </c>
      <c r="H42" s="121" t="s">
        <v>76</v>
      </c>
      <c r="I42" s="122">
        <v>10488391</v>
      </c>
      <c r="J42" s="120">
        <v>701651959.46539998</v>
      </c>
      <c r="K42" s="120">
        <v>65.171300000000002</v>
      </c>
      <c r="L42" s="120">
        <v>-2.71</v>
      </c>
      <c r="M42" s="120">
        <v>6.86</v>
      </c>
      <c r="N42" s="119">
        <v>0.32318010000000003</v>
      </c>
      <c r="O42" s="126">
        <v>0.27522940000000001</v>
      </c>
    </row>
    <row r="43" spans="1:21" x14ac:dyDescent="0.15">
      <c r="A43" s="125">
        <v>43301</v>
      </c>
      <c r="B43" s="120">
        <v>67.64</v>
      </c>
      <c r="C43" s="124">
        <v>-1.88</v>
      </c>
      <c r="D43" s="119">
        <v>-2.70426E-2</v>
      </c>
      <c r="E43" s="120">
        <v>69.760000000000005</v>
      </c>
      <c r="F43" s="120">
        <v>67.400000000000006</v>
      </c>
      <c r="G43" s="120">
        <v>71.260000000000005</v>
      </c>
      <c r="H43" s="121" t="s">
        <v>76</v>
      </c>
      <c r="I43" s="122">
        <v>7926654</v>
      </c>
      <c r="J43" s="120">
        <v>550216285.74450004</v>
      </c>
      <c r="K43" s="120">
        <v>68.247200000000007</v>
      </c>
      <c r="L43" s="120">
        <v>-2.12</v>
      </c>
      <c r="M43" s="120">
        <v>3.86</v>
      </c>
      <c r="N43" s="119">
        <v>0.5537685</v>
      </c>
      <c r="O43" s="126">
        <v>0.56375679999999995</v>
      </c>
    </row>
    <row r="44" spans="1:21" x14ac:dyDescent="0.15">
      <c r="A44" s="125">
        <v>43294</v>
      </c>
      <c r="B44" s="120">
        <v>69.52</v>
      </c>
      <c r="C44" s="124">
        <v>-2.25</v>
      </c>
      <c r="D44" s="119">
        <v>-3.1350099999999999E-2</v>
      </c>
      <c r="E44" s="120">
        <v>71.5</v>
      </c>
      <c r="F44" s="120">
        <v>64.37</v>
      </c>
      <c r="G44" s="120">
        <v>71.87</v>
      </c>
      <c r="H44" s="121" t="s">
        <v>76</v>
      </c>
      <c r="I44" s="122">
        <v>5101567</v>
      </c>
      <c r="J44" s="120">
        <v>351855402.11720002</v>
      </c>
      <c r="K44" s="120">
        <v>69.552099999999996</v>
      </c>
      <c r="L44" s="120">
        <v>-1.98</v>
      </c>
      <c r="M44" s="120">
        <v>7.5</v>
      </c>
      <c r="N44" s="119">
        <v>1.3351371000000001</v>
      </c>
      <c r="O44" s="126">
        <v>1.2814091000000001</v>
      </c>
    </row>
    <row r="45" spans="1:21" x14ac:dyDescent="0.15">
      <c r="A45" s="125">
        <v>43287</v>
      </c>
      <c r="B45" s="120">
        <v>71.77</v>
      </c>
      <c r="C45" s="124">
        <v>1.72</v>
      </c>
      <c r="D45" s="119">
        <v>2.45539E-2</v>
      </c>
      <c r="E45" s="120">
        <v>69.819999999999993</v>
      </c>
      <c r="F45" s="120">
        <v>69.209999999999994</v>
      </c>
      <c r="G45" s="120">
        <v>71.84</v>
      </c>
      <c r="H45" s="121" t="s">
        <v>76</v>
      </c>
      <c r="I45" s="122">
        <v>2184697</v>
      </c>
      <c r="J45" s="120">
        <v>154227226.6207</v>
      </c>
      <c r="K45" s="120">
        <v>71.634200000000007</v>
      </c>
      <c r="L45" s="120">
        <v>1.95</v>
      </c>
      <c r="M45" s="120">
        <v>2.63</v>
      </c>
      <c r="N45" s="119">
        <v>-0.42437049999999998</v>
      </c>
      <c r="O45" s="126">
        <v>-0.4266567</v>
      </c>
    </row>
    <row r="46" spans="1:21" x14ac:dyDescent="0.15">
      <c r="A46" s="125">
        <v>43280</v>
      </c>
      <c r="B46" s="120">
        <v>70.05</v>
      </c>
      <c r="C46" s="124">
        <v>-2.65</v>
      </c>
      <c r="D46" s="119">
        <v>-3.6451200000000003E-2</v>
      </c>
      <c r="E46" s="120">
        <v>72.3</v>
      </c>
      <c r="F46" s="120">
        <v>69.48</v>
      </c>
      <c r="G46" s="120">
        <v>72.375200000000007</v>
      </c>
      <c r="H46" s="121" t="s">
        <v>76</v>
      </c>
      <c r="I46" s="122">
        <v>3795318</v>
      </c>
      <c r="J46" s="120">
        <v>268996308.25739998</v>
      </c>
      <c r="K46" s="120">
        <v>70.133099999999999</v>
      </c>
      <c r="L46" s="120">
        <v>-2.25</v>
      </c>
      <c r="M46" s="120">
        <v>2.8952</v>
      </c>
      <c r="N46" s="119">
        <v>-0.17942900000000001</v>
      </c>
      <c r="O46" s="126">
        <v>-0.19680259999999999</v>
      </c>
    </row>
    <row r="47" spans="1:21" x14ac:dyDescent="0.15">
      <c r="A47" s="125">
        <v>43273</v>
      </c>
      <c r="B47" s="120">
        <v>72.7</v>
      </c>
      <c r="C47" s="124">
        <v>0.27</v>
      </c>
      <c r="D47" s="119">
        <v>3.7277E-3</v>
      </c>
      <c r="E47" s="120">
        <v>72.06</v>
      </c>
      <c r="F47" s="120">
        <v>71</v>
      </c>
      <c r="G47" s="120">
        <v>73.38</v>
      </c>
      <c r="H47" s="121" t="s">
        <v>76</v>
      </c>
      <c r="I47" s="122">
        <v>4625216</v>
      </c>
      <c r="J47" s="120">
        <v>334906864.73790002</v>
      </c>
      <c r="K47" s="120">
        <v>72.789500000000004</v>
      </c>
      <c r="L47" s="120">
        <v>0.64</v>
      </c>
      <c r="M47" s="120">
        <v>2.38</v>
      </c>
      <c r="N47" s="119">
        <v>-0.18657679999999999</v>
      </c>
      <c r="O47" s="126">
        <v>-0.18046470000000001</v>
      </c>
    </row>
    <row r="48" spans="1:21" x14ac:dyDescent="0.15">
      <c r="A48" s="125">
        <v>43266</v>
      </c>
      <c r="B48" s="120">
        <v>72.430000000000007</v>
      </c>
      <c r="C48" s="124">
        <v>1.76</v>
      </c>
      <c r="D48" s="119">
        <v>2.49045E-2</v>
      </c>
      <c r="E48" s="120">
        <v>70.95</v>
      </c>
      <c r="F48" s="120">
        <v>70.575000000000003</v>
      </c>
      <c r="G48" s="120">
        <v>72.679000000000002</v>
      </c>
      <c r="H48" s="121" t="s">
        <v>76</v>
      </c>
      <c r="I48" s="122">
        <v>5686113</v>
      </c>
      <c r="J48" s="120">
        <v>408654611.01770002</v>
      </c>
      <c r="K48" s="120">
        <v>72.322599999999994</v>
      </c>
      <c r="L48" s="120">
        <v>1.48</v>
      </c>
      <c r="M48" s="120">
        <v>2.1040000000000001</v>
      </c>
      <c r="N48" s="119">
        <v>-5.7933100000000001E-2</v>
      </c>
      <c r="O48" s="126">
        <v>-1.3302E-2</v>
      </c>
    </row>
    <row r="49" spans="1:20" x14ac:dyDescent="0.15">
      <c r="A49" s="125">
        <v>43259</v>
      </c>
      <c r="B49" s="120">
        <v>70.67</v>
      </c>
      <c r="C49" s="124">
        <v>4.4400000000000004</v>
      </c>
      <c r="D49" s="119">
        <v>6.7039100000000004E-2</v>
      </c>
      <c r="E49" s="120">
        <v>66.5</v>
      </c>
      <c r="F49" s="120">
        <v>66.11</v>
      </c>
      <c r="G49" s="120">
        <v>70.78</v>
      </c>
      <c r="H49" s="121" t="s">
        <v>76</v>
      </c>
      <c r="I49" s="122">
        <v>6035785</v>
      </c>
      <c r="J49" s="120">
        <v>414163817.54000002</v>
      </c>
      <c r="K49" s="120">
        <v>70.291799999999995</v>
      </c>
      <c r="L49" s="120">
        <v>4.17</v>
      </c>
      <c r="M49" s="120">
        <v>4.67</v>
      </c>
      <c r="N49" s="119">
        <v>0.37145420000000001</v>
      </c>
      <c r="O49" s="126">
        <v>0.4478085</v>
      </c>
    </row>
    <row r="50" spans="1:20" x14ac:dyDescent="0.15">
      <c r="A50" s="125">
        <v>43252</v>
      </c>
      <c r="B50" s="120">
        <v>66.23</v>
      </c>
      <c r="C50" s="124">
        <v>1.97</v>
      </c>
      <c r="D50" s="119">
        <v>3.0656699999999999E-2</v>
      </c>
      <c r="E50" s="120">
        <v>63.95</v>
      </c>
      <c r="F50" s="120">
        <v>63.52</v>
      </c>
      <c r="G50" s="120">
        <v>66.41</v>
      </c>
      <c r="H50" s="121" t="s">
        <v>76</v>
      </c>
      <c r="I50" s="122">
        <v>4401011</v>
      </c>
      <c r="J50" s="120">
        <v>286062566.7256</v>
      </c>
      <c r="K50" s="120">
        <v>66.013599999999997</v>
      </c>
      <c r="L50" s="120">
        <v>2.2799999999999998</v>
      </c>
      <c r="M50" s="120">
        <v>2.89</v>
      </c>
      <c r="N50" s="119">
        <v>-0.2591598</v>
      </c>
      <c r="O50" s="126">
        <v>-0.24725330000000001</v>
      </c>
    </row>
    <row r="51" spans="1:20" x14ac:dyDescent="0.15">
      <c r="A51" s="125">
        <v>43245</v>
      </c>
      <c r="B51" s="120">
        <v>64.260000000000005</v>
      </c>
      <c r="C51" s="124">
        <v>-0.27</v>
      </c>
      <c r="D51" s="119">
        <v>-4.1840999999999996E-3</v>
      </c>
      <c r="E51" s="120">
        <v>64.69</v>
      </c>
      <c r="F51" s="120">
        <v>62.52</v>
      </c>
      <c r="G51" s="120">
        <v>64.92</v>
      </c>
      <c r="H51" s="121" t="s">
        <v>76</v>
      </c>
      <c r="I51" s="122">
        <v>5940567</v>
      </c>
      <c r="J51" s="120">
        <v>380025020.58170003</v>
      </c>
      <c r="K51" s="120">
        <v>64.435900000000004</v>
      </c>
      <c r="L51" s="120">
        <v>-0.43</v>
      </c>
      <c r="M51" s="120">
        <v>2.4</v>
      </c>
      <c r="N51" s="119">
        <v>4.2020000000000002E-4</v>
      </c>
      <c r="O51" s="126">
        <v>2.5544999999999999E-3</v>
      </c>
    </row>
    <row r="52" spans="1:20" x14ac:dyDescent="0.15">
      <c r="A52" s="125">
        <v>43238</v>
      </c>
      <c r="B52" s="120">
        <v>64.53</v>
      </c>
      <c r="C52" s="124">
        <v>2.3199999999999998</v>
      </c>
      <c r="D52" s="119">
        <v>3.7293E-2</v>
      </c>
      <c r="E52" s="120">
        <v>62.26</v>
      </c>
      <c r="F52" s="120">
        <v>62.13</v>
      </c>
      <c r="G52" s="120">
        <v>64.87</v>
      </c>
      <c r="H52" s="121" t="s">
        <v>76</v>
      </c>
      <c r="I52" s="122">
        <v>5938072</v>
      </c>
      <c r="J52" s="120">
        <v>379056714.56569999</v>
      </c>
      <c r="K52" s="120">
        <v>64.451999999999998</v>
      </c>
      <c r="L52" s="120">
        <v>2.27</v>
      </c>
      <c r="M52" s="120">
        <v>2.74</v>
      </c>
      <c r="N52" s="119">
        <v>0.71061510000000006</v>
      </c>
      <c r="O52" s="126">
        <v>0.761772</v>
      </c>
    </row>
    <row r="53" spans="1:20" x14ac:dyDescent="0.15">
      <c r="A53" s="125">
        <v>43231</v>
      </c>
      <c r="B53" s="120">
        <v>62.21</v>
      </c>
      <c r="C53" s="124">
        <v>-0.87</v>
      </c>
      <c r="D53" s="119">
        <v>-1.3792E-2</v>
      </c>
      <c r="E53" s="120">
        <v>63.18</v>
      </c>
      <c r="F53" s="120">
        <v>60.92</v>
      </c>
      <c r="G53" s="120">
        <v>63.39</v>
      </c>
      <c r="H53" s="121" t="s">
        <v>76</v>
      </c>
      <c r="I53" s="122">
        <v>3471308</v>
      </c>
      <c r="J53" s="120">
        <v>215156514.46219999</v>
      </c>
      <c r="K53" s="120">
        <v>62.164000000000001</v>
      </c>
      <c r="L53" s="120">
        <v>-0.97</v>
      </c>
      <c r="M53" s="120">
        <v>2.4700000000000002</v>
      </c>
      <c r="N53" s="119">
        <v>-0.28944310000000001</v>
      </c>
      <c r="O53" s="126">
        <v>-0.30079929999999999</v>
      </c>
    </row>
    <row r="54" spans="1:20" x14ac:dyDescent="0.15">
      <c r="A54" s="125">
        <v>43224</v>
      </c>
      <c r="B54" s="120">
        <v>63.08</v>
      </c>
      <c r="C54" s="124">
        <v>-0.92</v>
      </c>
      <c r="D54" s="119">
        <v>-1.4375000000000001E-2</v>
      </c>
      <c r="E54" s="120">
        <v>64.37</v>
      </c>
      <c r="F54" s="120">
        <v>62.03</v>
      </c>
      <c r="G54" s="120">
        <v>64.37</v>
      </c>
      <c r="H54" s="121" t="s">
        <v>76</v>
      </c>
      <c r="I54" s="122">
        <v>4885334</v>
      </c>
      <c r="J54" s="120">
        <v>307717813.66000003</v>
      </c>
      <c r="K54" s="120">
        <v>62.638100000000001</v>
      </c>
      <c r="L54" s="120">
        <v>-1.29</v>
      </c>
      <c r="M54" s="120">
        <v>2.34</v>
      </c>
      <c r="N54" s="119">
        <v>-0.4864271</v>
      </c>
      <c r="O54" s="126">
        <v>-0.48824709999999999</v>
      </c>
    </row>
    <row r="55" spans="1:20" ht="14" x14ac:dyDescent="0.15">
      <c r="A55" s="125">
        <v>43217</v>
      </c>
      <c r="B55" s="120">
        <v>64</v>
      </c>
      <c r="C55" s="124">
        <v>2.68</v>
      </c>
      <c r="D55" s="119">
        <v>4.37052E-2</v>
      </c>
      <c r="E55" s="120">
        <v>61.44</v>
      </c>
      <c r="F55" s="120">
        <v>58.93</v>
      </c>
      <c r="G55" s="120">
        <v>66.819999999999993</v>
      </c>
      <c r="H55" s="121" t="s">
        <v>76</v>
      </c>
      <c r="I55" s="122">
        <v>9512445</v>
      </c>
      <c r="J55" s="120">
        <v>601301560.48080003</v>
      </c>
      <c r="K55" s="120">
        <v>63.665100000000002</v>
      </c>
      <c r="L55" s="120">
        <v>2.56</v>
      </c>
      <c r="M55" s="120">
        <v>7.89</v>
      </c>
      <c r="N55" s="119">
        <v>1.3170386999999999</v>
      </c>
      <c r="O55" s="126">
        <v>1.3834572000000001</v>
      </c>
      <c r="Q55" s="309" t="s">
        <v>186</v>
      </c>
      <c r="R55" s="309"/>
      <c r="S55" s="309"/>
      <c r="T55" s="309"/>
    </row>
    <row r="56" spans="1:20" ht="13" x14ac:dyDescent="0.15">
      <c r="A56" s="125">
        <v>43210</v>
      </c>
      <c r="B56" s="120">
        <v>61.32</v>
      </c>
      <c r="C56" s="124">
        <v>-0.38</v>
      </c>
      <c r="D56" s="119">
        <v>-6.1587999999999999E-3</v>
      </c>
      <c r="E56" s="120">
        <v>62</v>
      </c>
      <c r="F56" s="120">
        <v>60.78</v>
      </c>
      <c r="G56" s="120">
        <v>62.26</v>
      </c>
      <c r="H56" s="121" t="s">
        <v>76</v>
      </c>
      <c r="I56" s="122">
        <v>4105432</v>
      </c>
      <c r="J56" s="120">
        <v>252281247.2265</v>
      </c>
      <c r="K56" s="120">
        <v>61.368000000000002</v>
      </c>
      <c r="L56" s="120">
        <v>-0.68</v>
      </c>
      <c r="M56" s="120">
        <v>1.48</v>
      </c>
      <c r="N56" s="119">
        <v>0.1369755</v>
      </c>
      <c r="O56" s="126">
        <v>0.1287124</v>
      </c>
      <c r="Q56" s="219"/>
      <c r="R56" s="228" t="s">
        <v>83</v>
      </c>
      <c r="S56" s="220" t="s">
        <v>82</v>
      </c>
      <c r="T56" s="233" t="s">
        <v>81</v>
      </c>
    </row>
    <row r="57" spans="1:20" ht="13" x14ac:dyDescent="0.15">
      <c r="A57" s="125">
        <v>43203</v>
      </c>
      <c r="B57" s="120">
        <v>61.7</v>
      </c>
      <c r="C57" s="124">
        <v>-0.46</v>
      </c>
      <c r="D57" s="119">
        <v>-7.4003000000000003E-3</v>
      </c>
      <c r="E57" s="120">
        <v>62.46</v>
      </c>
      <c r="F57" s="120">
        <v>61.2</v>
      </c>
      <c r="G57" s="120">
        <v>62.63</v>
      </c>
      <c r="H57" s="121" t="s">
        <v>76</v>
      </c>
      <c r="I57" s="122">
        <v>3610836</v>
      </c>
      <c r="J57" s="120">
        <v>223512427.6006</v>
      </c>
      <c r="K57" s="120">
        <v>61.860599999999998</v>
      </c>
      <c r="L57" s="120">
        <v>-0.76</v>
      </c>
      <c r="M57" s="120">
        <v>1.43</v>
      </c>
      <c r="N57" s="119">
        <v>-0.16005</v>
      </c>
      <c r="O57" s="126">
        <v>-0.1557183</v>
      </c>
      <c r="Q57" s="221" t="s">
        <v>184</v>
      </c>
      <c r="R57" s="222">
        <f>'Market Index Construction'!G8</f>
        <v>2.3929816571911063E-2</v>
      </c>
      <c r="S57" s="224">
        <f>R57/SUM($R$57,$R$58,$R$60)</f>
        <v>2.6476954243111396E-2</v>
      </c>
      <c r="T57" s="234"/>
    </row>
    <row r="58" spans="1:20" ht="13" x14ac:dyDescent="0.15">
      <c r="A58" s="125">
        <v>43196</v>
      </c>
      <c r="B58" s="120">
        <v>62.16</v>
      </c>
      <c r="C58" s="124">
        <v>-0.1</v>
      </c>
      <c r="D58" s="119">
        <v>-1.6061999999999999E-3</v>
      </c>
      <c r="E58" s="120">
        <v>62.25</v>
      </c>
      <c r="F58" s="120">
        <v>59.57</v>
      </c>
      <c r="G58" s="120">
        <v>63.28</v>
      </c>
      <c r="H58" s="121" t="s">
        <v>76</v>
      </c>
      <c r="I58" s="122">
        <v>4298870</v>
      </c>
      <c r="J58" s="120">
        <v>264736804.96630001</v>
      </c>
      <c r="K58" s="120">
        <v>62.2425</v>
      </c>
      <c r="L58" s="120">
        <v>-0.09</v>
      </c>
      <c r="M58" s="120">
        <v>3.71</v>
      </c>
      <c r="N58" s="119">
        <v>3.8838400000000002E-2</v>
      </c>
      <c r="O58" s="126">
        <v>4.5603200000000003E-2</v>
      </c>
      <c r="Q58" s="221" t="s">
        <v>0</v>
      </c>
      <c r="R58" s="222">
        <f>'Market Index Construction'!G7</f>
        <v>7.1984001069976378E-2</v>
      </c>
      <c r="S58" s="224">
        <f>R58/SUM($R$57,$R$58,$R$60)</f>
        <v>7.96461225199286E-2</v>
      </c>
      <c r="T58" s="234">
        <f>R58/($R$58+$R$60)</f>
        <v>8.1812262038445965E-2</v>
      </c>
    </row>
    <row r="59" spans="1:20" ht="13" x14ac:dyDescent="0.15">
      <c r="A59" s="125">
        <v>43189</v>
      </c>
      <c r="B59" s="120">
        <v>62.26</v>
      </c>
      <c r="C59" s="124">
        <v>2.76</v>
      </c>
      <c r="D59" s="119">
        <v>4.63866E-2</v>
      </c>
      <c r="E59" s="120">
        <v>60.19</v>
      </c>
      <c r="F59" s="120">
        <v>59.79</v>
      </c>
      <c r="G59" s="120">
        <v>62.64</v>
      </c>
      <c r="H59" s="121" t="s">
        <v>76</v>
      </c>
      <c r="I59" s="122">
        <v>4138151</v>
      </c>
      <c r="J59" s="120">
        <v>253190508.87380001</v>
      </c>
      <c r="K59" s="120">
        <v>62.293999999999997</v>
      </c>
      <c r="L59" s="120">
        <v>2.0699999999999998</v>
      </c>
      <c r="M59" s="120">
        <v>2.85</v>
      </c>
      <c r="N59" s="119">
        <v>-0.23314579999999999</v>
      </c>
      <c r="O59" s="126">
        <v>-0.22816410000000001</v>
      </c>
      <c r="Q59" s="221" t="s">
        <v>183</v>
      </c>
      <c r="R59" s="222">
        <f>'Market Index Construction'!G9</f>
        <v>9.6202064928334122E-2</v>
      </c>
      <c r="S59" s="224"/>
      <c r="T59" s="234"/>
    </row>
    <row r="60" spans="1:20" ht="13" x14ac:dyDescent="0.15">
      <c r="A60" s="125">
        <v>43182</v>
      </c>
      <c r="B60" s="120">
        <v>59.5</v>
      </c>
      <c r="C60" s="124">
        <v>-2.7</v>
      </c>
      <c r="D60" s="119">
        <v>-4.34084E-2</v>
      </c>
      <c r="E60" s="120">
        <v>61.85</v>
      </c>
      <c r="F60" s="120">
        <v>59.5</v>
      </c>
      <c r="G60" s="120">
        <v>62.03</v>
      </c>
      <c r="H60" s="121" t="s">
        <v>76</v>
      </c>
      <c r="I60" s="122">
        <v>5396268</v>
      </c>
      <c r="J60" s="120">
        <v>328036694.35110003</v>
      </c>
      <c r="K60" s="120">
        <v>60.016300000000001</v>
      </c>
      <c r="L60" s="120">
        <v>-2.35</v>
      </c>
      <c r="M60" s="120">
        <v>2.5299999999999998</v>
      </c>
      <c r="N60" s="119">
        <v>0.11460049999999999</v>
      </c>
      <c r="O60" s="126">
        <v>7.5522800000000001E-2</v>
      </c>
      <c r="Q60" s="221" t="s">
        <v>177</v>
      </c>
      <c r="R60" s="222">
        <f>'Market Index Construction'!G10</f>
        <v>0.8078841174297785</v>
      </c>
      <c r="S60" s="224">
        <f>R60/SUM($R$57,$R$58,$R$60)</f>
        <v>0.89387692323696</v>
      </c>
      <c r="T60" s="234">
        <f>R60/($R$58+$R$60)</f>
        <v>0.91818773796155406</v>
      </c>
    </row>
    <row r="61" spans="1:20" ht="13" x14ac:dyDescent="0.15">
      <c r="A61" s="125">
        <v>43175</v>
      </c>
      <c r="B61" s="120">
        <v>62.2</v>
      </c>
      <c r="C61" s="124">
        <v>-2.21</v>
      </c>
      <c r="D61" s="119">
        <v>-3.4311399999999999E-2</v>
      </c>
      <c r="E61" s="120">
        <v>64.56</v>
      </c>
      <c r="F61" s="120">
        <v>61.84</v>
      </c>
      <c r="G61" s="120">
        <v>64.83</v>
      </c>
      <c r="H61" s="121" t="s">
        <v>76</v>
      </c>
      <c r="I61" s="122">
        <v>4841437</v>
      </c>
      <c r="J61" s="120">
        <v>305002095.14539999</v>
      </c>
      <c r="K61" s="120">
        <v>62.3367</v>
      </c>
      <c r="L61" s="120">
        <v>-2.36</v>
      </c>
      <c r="M61" s="120">
        <v>2.99</v>
      </c>
      <c r="N61" s="119">
        <v>0.1619872</v>
      </c>
      <c r="O61" s="126">
        <v>0.14312079999999999</v>
      </c>
      <c r="Q61" s="221" t="s">
        <v>185</v>
      </c>
      <c r="R61" s="223">
        <f>SUM(R57:R60)</f>
        <v>1</v>
      </c>
      <c r="S61" s="224">
        <f t="shared" ref="S61:T61" si="0">SUM(S57:S60)</f>
        <v>1</v>
      </c>
      <c r="T61" s="234">
        <f t="shared" si="0"/>
        <v>1</v>
      </c>
    </row>
    <row r="62" spans="1:20" x14ac:dyDescent="0.15">
      <c r="A62" s="125">
        <v>43168</v>
      </c>
      <c r="B62" s="120">
        <v>64.41</v>
      </c>
      <c r="C62" s="124">
        <v>0.26</v>
      </c>
      <c r="D62" s="119">
        <v>4.0530000000000002E-3</v>
      </c>
      <c r="E62" s="120">
        <v>63.99</v>
      </c>
      <c r="F62" s="120">
        <v>63.14</v>
      </c>
      <c r="G62" s="120">
        <v>65.19</v>
      </c>
      <c r="H62" s="121" t="s">
        <v>76</v>
      </c>
      <c r="I62" s="122">
        <v>4166515</v>
      </c>
      <c r="J62" s="120">
        <v>266815286.72209999</v>
      </c>
      <c r="K62" s="120">
        <v>63.9116</v>
      </c>
      <c r="L62" s="120">
        <v>0.42</v>
      </c>
      <c r="M62" s="120">
        <v>2.0499999999999998</v>
      </c>
      <c r="N62" s="119">
        <v>0.18943850000000001</v>
      </c>
      <c r="O62" s="126">
        <v>0.17371010000000001</v>
      </c>
    </row>
    <row r="63" spans="1:20" x14ac:dyDescent="0.15">
      <c r="A63" s="125">
        <v>43161</v>
      </c>
      <c r="B63" s="120">
        <v>64.150000000000006</v>
      </c>
      <c r="C63" s="124">
        <v>-2.74</v>
      </c>
      <c r="D63" s="119">
        <v>-4.0962800000000001E-2</v>
      </c>
      <c r="E63" s="120">
        <v>66.95</v>
      </c>
      <c r="F63" s="120">
        <v>62.51</v>
      </c>
      <c r="G63" s="120">
        <v>67.05</v>
      </c>
      <c r="H63" s="121" t="s">
        <v>76</v>
      </c>
      <c r="I63" s="122">
        <v>3502926</v>
      </c>
      <c r="J63" s="120">
        <v>227326397.56909999</v>
      </c>
      <c r="K63" s="120">
        <v>63.607500000000002</v>
      </c>
      <c r="L63" s="120">
        <v>-2.8</v>
      </c>
      <c r="M63" s="120">
        <v>4.54</v>
      </c>
      <c r="N63" s="119">
        <v>-0.26885609999999999</v>
      </c>
      <c r="O63" s="126">
        <v>-0.28666989999999998</v>
      </c>
    </row>
    <row r="64" spans="1:20" x14ac:dyDescent="0.15">
      <c r="A64" s="125">
        <v>43154</v>
      </c>
      <c r="B64" s="120">
        <v>66.89</v>
      </c>
      <c r="C64" s="124">
        <v>-2.4900000000000002</v>
      </c>
      <c r="D64" s="119">
        <v>-3.5889299999999999E-2</v>
      </c>
      <c r="E64" s="120">
        <v>68.95</v>
      </c>
      <c r="F64" s="120">
        <v>65.09</v>
      </c>
      <c r="G64" s="120">
        <v>68.95</v>
      </c>
      <c r="H64" s="121" t="s">
        <v>76</v>
      </c>
      <c r="I64" s="122">
        <v>4791021</v>
      </c>
      <c r="J64" s="120">
        <v>318683304.71990001</v>
      </c>
      <c r="K64" s="120">
        <v>66.539500000000004</v>
      </c>
      <c r="L64" s="120">
        <v>-2.06</v>
      </c>
      <c r="M64" s="120">
        <v>3.86</v>
      </c>
      <c r="N64" s="119">
        <v>-0.15375430000000001</v>
      </c>
      <c r="O64" s="126">
        <v>-0.1675914</v>
      </c>
    </row>
    <row r="65" spans="1:18" x14ac:dyDescent="0.15">
      <c r="A65" s="125">
        <v>43147</v>
      </c>
      <c r="B65" s="120">
        <v>69.38</v>
      </c>
      <c r="C65" s="124">
        <v>3.34</v>
      </c>
      <c r="D65" s="119">
        <v>5.05754E-2</v>
      </c>
      <c r="E65" s="120">
        <v>66.209999999999994</v>
      </c>
      <c r="F65" s="120">
        <v>64.819999999999993</v>
      </c>
      <c r="G65" s="120">
        <v>70.44</v>
      </c>
      <c r="H65" s="121" t="s">
        <v>76</v>
      </c>
      <c r="I65" s="122">
        <v>5661501</v>
      </c>
      <c r="J65" s="120">
        <v>382844820.6268</v>
      </c>
      <c r="K65" s="120">
        <v>69.826899999999995</v>
      </c>
      <c r="L65" s="120">
        <v>3.17</v>
      </c>
      <c r="M65" s="120">
        <v>5.62</v>
      </c>
      <c r="N65" s="119">
        <v>0.28615550000000001</v>
      </c>
      <c r="O65" s="126">
        <v>0.34129039999999999</v>
      </c>
    </row>
    <row r="66" spans="1:18" x14ac:dyDescent="0.15">
      <c r="A66" s="125">
        <v>43140</v>
      </c>
      <c r="B66" s="120">
        <v>66.040000000000006</v>
      </c>
      <c r="C66" s="124">
        <v>-0.16</v>
      </c>
      <c r="D66" s="119">
        <v>-2.4169E-3</v>
      </c>
      <c r="E66" s="120">
        <v>65.760000000000005</v>
      </c>
      <c r="F66" s="120">
        <v>62.26</v>
      </c>
      <c r="G66" s="120">
        <v>66.569999999999993</v>
      </c>
      <c r="H66" s="121" t="s">
        <v>76</v>
      </c>
      <c r="I66" s="122">
        <v>4401879</v>
      </c>
      <c r="J66" s="120">
        <v>285430221.49870002</v>
      </c>
      <c r="K66" s="120">
        <v>64.978899999999996</v>
      </c>
      <c r="L66" s="120">
        <v>0.28000000000000003</v>
      </c>
      <c r="M66" s="120">
        <v>4.3099999999999996</v>
      </c>
      <c r="N66" s="119">
        <v>-5.1518300000000003E-2</v>
      </c>
      <c r="O66" s="126">
        <v>-8.9034299999999997E-2</v>
      </c>
    </row>
    <row r="67" spans="1:18" x14ac:dyDescent="0.15">
      <c r="A67" s="125">
        <v>43133</v>
      </c>
      <c r="B67" s="120">
        <v>66.2</v>
      </c>
      <c r="C67" s="124">
        <v>-2.54</v>
      </c>
      <c r="D67" s="119">
        <v>-3.6950799999999999E-2</v>
      </c>
      <c r="E67" s="120">
        <v>68.37</v>
      </c>
      <c r="F67" s="120">
        <v>65.989999999999995</v>
      </c>
      <c r="G67" s="120">
        <v>68.55</v>
      </c>
      <c r="H67" s="121" t="s">
        <v>76</v>
      </c>
      <c r="I67" s="122">
        <v>4640974</v>
      </c>
      <c r="J67" s="120">
        <v>313327084.09119999</v>
      </c>
      <c r="K67" s="120">
        <v>66.522199999999998</v>
      </c>
      <c r="L67" s="120">
        <v>-2.17</v>
      </c>
      <c r="M67" s="120">
        <v>2.56</v>
      </c>
      <c r="N67" s="119">
        <v>0.2518164</v>
      </c>
      <c r="O67" s="126">
        <v>0.2308839</v>
      </c>
    </row>
    <row r="68" spans="1:18" x14ac:dyDescent="0.15">
      <c r="A68" s="125">
        <v>43126</v>
      </c>
      <c r="B68" s="120">
        <v>68.739999999999995</v>
      </c>
      <c r="C68" s="124">
        <v>0.87</v>
      </c>
      <c r="D68" s="119">
        <v>1.2818599999999999E-2</v>
      </c>
      <c r="E68" s="120">
        <v>68.12</v>
      </c>
      <c r="F68" s="120">
        <v>67.650000000000006</v>
      </c>
      <c r="G68" s="120">
        <v>69.989999999999995</v>
      </c>
      <c r="H68" s="121" t="s">
        <v>76</v>
      </c>
      <c r="I68" s="122">
        <v>3707392</v>
      </c>
      <c r="J68" s="120">
        <v>254554530.07879999</v>
      </c>
      <c r="K68" s="120">
        <v>68.777799999999999</v>
      </c>
      <c r="L68" s="120">
        <v>0.62</v>
      </c>
      <c r="M68" s="120">
        <v>2.34</v>
      </c>
      <c r="N68" s="119">
        <v>0.48961539999999998</v>
      </c>
      <c r="O68" s="126">
        <v>0.51500480000000004</v>
      </c>
    </row>
    <row r="69" spans="1:18" x14ac:dyDescent="0.15">
      <c r="A69" s="125">
        <v>43119</v>
      </c>
      <c r="B69" s="120">
        <v>67.87</v>
      </c>
      <c r="C69" s="124">
        <v>-0.1</v>
      </c>
      <c r="D69" s="119">
        <v>-1.4712E-3</v>
      </c>
      <c r="E69" s="120">
        <v>68.66</v>
      </c>
      <c r="F69" s="120">
        <v>66.849999999999994</v>
      </c>
      <c r="G69" s="120">
        <v>69</v>
      </c>
      <c r="H69" s="121" t="s">
        <v>76</v>
      </c>
      <c r="I69" s="122">
        <v>2488825</v>
      </c>
      <c r="J69" s="120">
        <v>168022257.16549999</v>
      </c>
      <c r="K69" s="120">
        <v>67.764600000000002</v>
      </c>
      <c r="L69" s="120">
        <v>-0.79</v>
      </c>
      <c r="M69" s="120">
        <v>2.15</v>
      </c>
      <c r="N69" s="119">
        <v>-0.31622980000000001</v>
      </c>
      <c r="O69" s="126">
        <v>-0.30531019999999998</v>
      </c>
    </row>
    <row r="70" spans="1:18" x14ac:dyDescent="0.15">
      <c r="A70" s="125">
        <v>43112</v>
      </c>
      <c r="B70" s="120">
        <v>67.97</v>
      </c>
      <c r="C70" s="124">
        <v>2.27</v>
      </c>
      <c r="D70" s="119">
        <v>3.4550999999999998E-2</v>
      </c>
      <c r="E70" s="120">
        <v>65.959999999999994</v>
      </c>
      <c r="F70" s="120">
        <v>64.72</v>
      </c>
      <c r="G70" s="120">
        <v>68.069999999999993</v>
      </c>
      <c r="H70" s="121" t="s">
        <v>76</v>
      </c>
      <c r="I70" s="122">
        <v>3639856</v>
      </c>
      <c r="J70" s="120">
        <v>241866611.3012</v>
      </c>
      <c r="K70" s="120">
        <v>67.773899999999998</v>
      </c>
      <c r="L70" s="120">
        <v>2.0099999999999998</v>
      </c>
      <c r="M70" s="120">
        <v>3.35</v>
      </c>
      <c r="N70" s="119">
        <v>0.20613860000000001</v>
      </c>
      <c r="O70" s="126">
        <v>0.21894920000000001</v>
      </c>
    </row>
    <row r="71" spans="1:18" ht="15" x14ac:dyDescent="0.15">
      <c r="A71" s="125">
        <v>43105</v>
      </c>
      <c r="B71" s="120">
        <v>65.7</v>
      </c>
      <c r="C71" s="124">
        <v>-0.87</v>
      </c>
      <c r="D71" s="119">
        <v>-1.30689E-2</v>
      </c>
      <c r="E71" s="120">
        <v>67</v>
      </c>
      <c r="F71" s="120">
        <v>64.86</v>
      </c>
      <c r="G71" s="120">
        <v>67.349999999999994</v>
      </c>
      <c r="H71" s="121" t="s">
        <v>76</v>
      </c>
      <c r="I71" s="122">
        <v>3017776</v>
      </c>
      <c r="J71" s="120">
        <v>198422225.2897</v>
      </c>
      <c r="K71" s="120">
        <v>65.547399999999996</v>
      </c>
      <c r="L71" s="120">
        <v>-1.3</v>
      </c>
      <c r="M71" s="120">
        <v>2.4900000000000002</v>
      </c>
      <c r="N71" s="119">
        <v>0.39334170000000002</v>
      </c>
      <c r="O71" s="126">
        <v>0.36247370000000001</v>
      </c>
      <c r="Q71" s="225" t="s">
        <v>78</v>
      </c>
      <c r="R71" s="225" t="s">
        <v>77</v>
      </c>
    </row>
    <row r="72" spans="1:18" x14ac:dyDescent="0.15">
      <c r="A72" s="125">
        <v>43098</v>
      </c>
      <c r="B72" s="120">
        <v>66.569999999999993</v>
      </c>
      <c r="C72" s="124">
        <v>-0.95</v>
      </c>
      <c r="D72" s="123">
        <v>-1.40699E-2</v>
      </c>
      <c r="E72" s="120">
        <v>67.69</v>
      </c>
      <c r="F72" s="120">
        <v>66.540000000000006</v>
      </c>
      <c r="G72" s="120">
        <v>67.935000000000002</v>
      </c>
      <c r="H72" s="121" t="s">
        <v>76</v>
      </c>
      <c r="I72" s="122">
        <v>2165855</v>
      </c>
      <c r="J72" s="120">
        <v>145633807.3468</v>
      </c>
      <c r="K72" s="120">
        <v>67.037800000000004</v>
      </c>
      <c r="L72" s="120">
        <v>-1.1200000000000001</v>
      </c>
      <c r="M72" s="120">
        <v>1.395</v>
      </c>
      <c r="N72" s="119">
        <v>-0.51583990000000002</v>
      </c>
      <c r="O72" s="126">
        <v>-0.51389830000000003</v>
      </c>
      <c r="Q72" s="226">
        <f>AVERAGE('SW-hisPrice-data'!D70,'CF-hisPrice-data'!D72,'ML-hisPrice-data'!D71,'Dis-hisPrice-data'!D71)</f>
        <v>-8.5040250000000001E-3</v>
      </c>
      <c r="R72" s="226">
        <f>$R$57*'SW-hisPrice-data'!D70+'Beta Caluclation'!$R$58*'CF-hisPrice-data'!D72+'Beta Caluclation'!$R$59*'ML-hisPrice-data'!D71+'Beta Caluclation'!$R$60*'Dis-hisPrice-data'!D71</f>
        <v>-9.9514826264190132E-3</v>
      </c>
    </row>
    <row r="73" spans="1:18" x14ac:dyDescent="0.15">
      <c r="A73" s="125">
        <v>43091</v>
      </c>
      <c r="B73" s="120">
        <v>67.52</v>
      </c>
      <c r="C73" s="124">
        <v>0.62</v>
      </c>
      <c r="D73" s="123">
        <v>9.2676000000000008E-3</v>
      </c>
      <c r="E73" s="120">
        <v>67.39</v>
      </c>
      <c r="F73" s="120">
        <v>66.17</v>
      </c>
      <c r="G73" s="120">
        <v>67.775000000000006</v>
      </c>
      <c r="H73" s="121" t="s">
        <v>76</v>
      </c>
      <c r="I73" s="122">
        <v>4473427</v>
      </c>
      <c r="J73" s="120">
        <v>299595316.41939998</v>
      </c>
      <c r="K73" s="120">
        <v>67.510300000000001</v>
      </c>
      <c r="L73" s="120">
        <v>0.13</v>
      </c>
      <c r="M73" s="120">
        <v>1.605</v>
      </c>
      <c r="N73" s="119">
        <v>-6.8804299999999999E-2</v>
      </c>
      <c r="O73" s="126">
        <v>-5.6711600000000001E-2</v>
      </c>
      <c r="Q73" s="226">
        <f>AVERAGE('SW-hisPrice-data'!D71,'CF-hisPrice-data'!D73,'ML-hisPrice-data'!D72,'Dis-hisPrice-data'!D72)</f>
        <v>-4.5288250000000002E-3</v>
      </c>
      <c r="R73" s="226">
        <f>$R$57*'SW-hisPrice-data'!D71+'Beta Caluclation'!$R$58*'CF-hisPrice-data'!D73+'Beta Caluclation'!$R$59*'ML-hisPrice-data'!D72+'Beta Caluclation'!$R$60*'Dis-hisPrice-data'!D72</f>
        <v>-1.9891067808950343E-2</v>
      </c>
    </row>
    <row r="74" spans="1:18" x14ac:dyDescent="0.15">
      <c r="A74" s="125">
        <v>43084</v>
      </c>
      <c r="B74" s="120">
        <v>66.900000000000006</v>
      </c>
      <c r="C74" s="124">
        <v>1.61</v>
      </c>
      <c r="D74" s="123">
        <v>2.4659199999999999E-2</v>
      </c>
      <c r="E74" s="120">
        <v>65.3</v>
      </c>
      <c r="F74" s="120">
        <v>65.290000000000006</v>
      </c>
      <c r="G74" s="120">
        <v>67.25</v>
      </c>
      <c r="H74" s="121" t="s">
        <v>76</v>
      </c>
      <c r="I74" s="122">
        <v>4803960</v>
      </c>
      <c r="J74" s="120">
        <v>317607324.46249998</v>
      </c>
      <c r="K74" s="120">
        <v>66.774500000000003</v>
      </c>
      <c r="L74" s="120">
        <v>1.6</v>
      </c>
      <c r="M74" s="120">
        <v>1.96</v>
      </c>
      <c r="N74" s="119">
        <v>0.14123579999999999</v>
      </c>
      <c r="O74" s="126">
        <v>0.1461684</v>
      </c>
      <c r="Q74" s="226">
        <f>AVERAGE('SW-hisPrice-data'!D72,'CF-hisPrice-data'!D74,'ML-hisPrice-data'!D73,'Dis-hisPrice-data'!D73)</f>
        <v>3.2845025E-2</v>
      </c>
      <c r="R74" s="226">
        <f>$R$57*'SW-hisPrice-data'!D72+'Beta Caluclation'!$R$58*'CF-hisPrice-data'!D74+'Beta Caluclation'!$R$59*'ML-hisPrice-data'!D73+'Beta Caluclation'!$R$60*'Dis-hisPrice-data'!D73</f>
        <v>5.7483965511794931E-2</v>
      </c>
    </row>
    <row r="75" spans="1:18" x14ac:dyDescent="0.15">
      <c r="A75" s="125">
        <v>43077</v>
      </c>
      <c r="B75" s="120">
        <v>65.290000000000006</v>
      </c>
      <c r="C75" s="124">
        <v>-0.53</v>
      </c>
      <c r="D75" s="123">
        <v>-8.0523000000000001E-3</v>
      </c>
      <c r="E75" s="120">
        <v>66.09</v>
      </c>
      <c r="F75" s="120">
        <v>64.959999999999994</v>
      </c>
      <c r="G75" s="120">
        <v>66.644999999999996</v>
      </c>
      <c r="H75" s="121" t="s">
        <v>76</v>
      </c>
      <c r="I75" s="122">
        <v>4209437</v>
      </c>
      <c r="J75" s="120">
        <v>277103538.50169998</v>
      </c>
      <c r="K75" s="120">
        <v>65.679599999999994</v>
      </c>
      <c r="L75" s="120">
        <v>-0.8</v>
      </c>
      <c r="M75" s="120">
        <v>1.6850000000000001</v>
      </c>
      <c r="N75" s="119">
        <v>-1.33712E-2</v>
      </c>
      <c r="O75" s="126">
        <v>6.7638999999999998E-3</v>
      </c>
      <c r="Q75" s="226">
        <f>AVERAGE('SW-hisPrice-data'!D73,'CF-hisPrice-data'!D75,'ML-hisPrice-data'!D74,'Dis-hisPrice-data'!D74)</f>
        <v>1.6114424999999998E-2</v>
      </c>
      <c r="R75" s="226">
        <f>$R$57*'SW-hisPrice-data'!D73+'Beta Caluclation'!$R$58*'CF-hisPrice-data'!D75+'Beta Caluclation'!$R$59*'ML-hisPrice-data'!D74+'Beta Caluclation'!$R$60*'Dis-hisPrice-data'!D74</f>
        <v>-4.3248056634702711E-3</v>
      </c>
    </row>
    <row r="76" spans="1:18" x14ac:dyDescent="0.15">
      <c r="A76" s="125">
        <v>43070</v>
      </c>
      <c r="B76" s="120">
        <v>65.819999999999993</v>
      </c>
      <c r="C76" s="124">
        <v>0.72</v>
      </c>
      <c r="D76" s="123">
        <v>1.1059899999999999E-2</v>
      </c>
      <c r="E76" s="120">
        <v>65.08</v>
      </c>
      <c r="F76" s="120">
        <v>63.06</v>
      </c>
      <c r="G76" s="120">
        <v>66.2</v>
      </c>
      <c r="H76" s="121" t="s">
        <v>76</v>
      </c>
      <c r="I76" s="122">
        <v>4266485</v>
      </c>
      <c r="J76" s="120">
        <v>275241839.76410002</v>
      </c>
      <c r="K76" s="120">
        <v>65.780299999999997</v>
      </c>
      <c r="L76" s="120">
        <v>0.74</v>
      </c>
      <c r="M76" s="120">
        <v>3.14</v>
      </c>
      <c r="N76" s="119">
        <v>0.67785629999999997</v>
      </c>
      <c r="O76" s="126">
        <v>0.67862940000000005</v>
      </c>
      <c r="Q76" s="226">
        <f>AVERAGE('SW-hisPrice-data'!D74,'CF-hisPrice-data'!D76,'ML-hisPrice-data'!D75,'Dis-hisPrice-data'!D75)</f>
        <v>2.9279225000000002E-2</v>
      </c>
      <c r="R76" s="226">
        <f>$R$57*'SW-hisPrice-data'!D74+'Beta Caluclation'!$R$58*'CF-hisPrice-data'!D76+'Beta Caluclation'!$R$59*'ML-hisPrice-data'!D75+'Beta Caluclation'!$R$60*'Dis-hisPrice-data'!D75</f>
        <v>2.0329735007750184E-2</v>
      </c>
    </row>
    <row r="77" spans="1:18" x14ac:dyDescent="0.15">
      <c r="A77" s="125">
        <v>43063</v>
      </c>
      <c r="B77" s="120">
        <v>65.099999999999994</v>
      </c>
      <c r="C77" s="124">
        <v>-0.39</v>
      </c>
      <c r="D77" s="123">
        <v>-5.9550999999999996E-3</v>
      </c>
      <c r="E77" s="120">
        <v>65.72</v>
      </c>
      <c r="F77" s="120">
        <v>64.06</v>
      </c>
      <c r="G77" s="120">
        <v>65.72</v>
      </c>
      <c r="H77" s="121" t="s">
        <v>76</v>
      </c>
      <c r="I77" s="122">
        <v>2542819</v>
      </c>
      <c r="J77" s="120">
        <v>163968195.2861</v>
      </c>
      <c r="K77" s="120">
        <v>64.802999999999997</v>
      </c>
      <c r="L77" s="120">
        <v>-0.62</v>
      </c>
      <c r="M77" s="120">
        <v>1.66</v>
      </c>
      <c r="N77" s="119">
        <v>-0.25212699999999999</v>
      </c>
      <c r="O77" s="126">
        <v>-0.25809799999999999</v>
      </c>
      <c r="Q77" s="226">
        <f>AVERAGE('SW-hisPrice-data'!D75,'CF-hisPrice-data'!D77,'ML-hisPrice-data'!D76,'Dis-hisPrice-data'!D76)</f>
        <v>-3.4041524999999996E-2</v>
      </c>
      <c r="R77" s="226">
        <f>$R$57*'SW-hisPrice-data'!D75+'Beta Caluclation'!$R$58*'CF-hisPrice-data'!D77+'Beta Caluclation'!$R$59*'ML-hisPrice-data'!D76+'Beta Caluclation'!$R$60*'Dis-hisPrice-data'!D76</f>
        <v>-1.2316433702796562E-2</v>
      </c>
    </row>
    <row r="78" spans="1:18" x14ac:dyDescent="0.15">
      <c r="A78" s="125">
        <v>43056</v>
      </c>
      <c r="B78" s="120">
        <v>65.489999999999995</v>
      </c>
      <c r="C78" s="124">
        <v>0.81</v>
      </c>
      <c r="D78" s="123">
        <v>1.25232E-2</v>
      </c>
      <c r="E78" s="120">
        <v>64.25</v>
      </c>
      <c r="F78" s="120">
        <v>64.11</v>
      </c>
      <c r="G78" s="120">
        <v>65.599999999999994</v>
      </c>
      <c r="H78" s="121" t="s">
        <v>76</v>
      </c>
      <c r="I78" s="122">
        <v>3400068</v>
      </c>
      <c r="J78" s="120">
        <v>221010578.10370001</v>
      </c>
      <c r="K78" s="120">
        <v>65.353200000000001</v>
      </c>
      <c r="L78" s="120">
        <v>1.24</v>
      </c>
      <c r="M78" s="120">
        <v>1.49</v>
      </c>
      <c r="N78" s="119">
        <v>-0.12736030000000001</v>
      </c>
      <c r="O78" s="126">
        <v>-0.12196849999999999</v>
      </c>
      <c r="Q78" s="226">
        <f>AVERAGE('SW-hisPrice-data'!D76,'CF-hisPrice-data'!D78,'ML-hisPrice-data'!D77,'Dis-hisPrice-data'!D77)</f>
        <v>-1.5163000000000001E-2</v>
      </c>
      <c r="R78" s="226">
        <f>$R$57*'SW-hisPrice-data'!D76+'Beta Caluclation'!$R$58*'CF-hisPrice-data'!D78+'Beta Caluclation'!$R$59*'ML-hisPrice-data'!D77+'Beta Caluclation'!$R$60*'Dis-hisPrice-data'!D77</f>
        <v>-1.2851399117719367E-2</v>
      </c>
    </row>
    <row r="79" spans="1:18" x14ac:dyDescent="0.15">
      <c r="A79" s="125">
        <v>43049</v>
      </c>
      <c r="B79" s="120">
        <v>64.680000000000007</v>
      </c>
      <c r="C79" s="124">
        <v>0.88</v>
      </c>
      <c r="D79" s="123">
        <v>1.3793100000000001E-2</v>
      </c>
      <c r="E79" s="120">
        <v>63.93</v>
      </c>
      <c r="F79" s="120">
        <v>63.92</v>
      </c>
      <c r="G79" s="120">
        <v>65.75</v>
      </c>
      <c r="H79" s="121" t="s">
        <v>76</v>
      </c>
      <c r="I79" s="122">
        <v>3896302</v>
      </c>
      <c r="J79" s="120">
        <v>251711457.05500001</v>
      </c>
      <c r="K79" s="120">
        <v>65.019000000000005</v>
      </c>
      <c r="L79" s="120">
        <v>0.75</v>
      </c>
      <c r="M79" s="120">
        <v>1.83</v>
      </c>
      <c r="N79" s="119">
        <v>-0.2497713</v>
      </c>
      <c r="O79" s="126">
        <v>-0.23024520000000001</v>
      </c>
      <c r="Q79" s="226">
        <f>AVERAGE('SW-hisPrice-data'!D77,'CF-hisPrice-data'!D79,'ML-hisPrice-data'!D78,'Dis-hisPrice-data'!D78)</f>
        <v>4.5919324999999997E-2</v>
      </c>
      <c r="R79" s="226">
        <f>$R$57*'SW-hisPrice-data'!D77+'Beta Caluclation'!$R$58*'CF-hisPrice-data'!D79+'Beta Caluclation'!$R$59*'ML-hisPrice-data'!D78+'Beta Caluclation'!$R$60*'Dis-hisPrice-data'!D78</f>
        <v>5.5332920981227059E-2</v>
      </c>
    </row>
    <row r="80" spans="1:18" x14ac:dyDescent="0.15">
      <c r="A80" s="125">
        <v>43042</v>
      </c>
      <c r="B80" s="120">
        <v>63.8</v>
      </c>
      <c r="C80" s="124">
        <v>1.08</v>
      </c>
      <c r="D80" s="123">
        <v>1.7219399999999999E-2</v>
      </c>
      <c r="E80" s="120">
        <v>62.61</v>
      </c>
      <c r="F80" s="120">
        <v>61.55</v>
      </c>
      <c r="G80" s="120">
        <v>64.62</v>
      </c>
      <c r="H80" s="121" t="s">
        <v>76</v>
      </c>
      <c r="I80" s="122">
        <v>5193486</v>
      </c>
      <c r="J80" s="120">
        <v>327002121.81400001</v>
      </c>
      <c r="K80" s="120">
        <v>63.815399999999997</v>
      </c>
      <c r="L80" s="120">
        <v>1.19</v>
      </c>
      <c r="M80" s="120">
        <v>3.07</v>
      </c>
      <c r="N80" s="119">
        <v>-0.48402590000000001</v>
      </c>
      <c r="O80" s="126">
        <v>-0.47357529999999998</v>
      </c>
      <c r="Q80" s="226">
        <f>AVERAGE('SW-hisPrice-data'!D78,'CF-hisPrice-data'!D80,'ML-hisPrice-data'!D79,'Dis-hisPrice-data'!D79)</f>
        <v>4.5859749999999991E-3</v>
      </c>
      <c r="R80" s="226">
        <f>$R$57*'SW-hisPrice-data'!D78+'Beta Caluclation'!$R$58*'CF-hisPrice-data'!D80+'Beta Caluclation'!$R$59*'ML-hisPrice-data'!D79+'Beta Caluclation'!$R$60*'Dis-hisPrice-data'!D79</f>
        <v>6.3924057991674912E-3</v>
      </c>
    </row>
    <row r="81" spans="1:18" x14ac:dyDescent="0.15">
      <c r="A81" s="125">
        <v>43035</v>
      </c>
      <c r="B81" s="120">
        <v>62.72</v>
      </c>
      <c r="C81" s="124">
        <v>1.9</v>
      </c>
      <c r="D81" s="123">
        <v>3.1239699999999999E-2</v>
      </c>
      <c r="E81" s="120">
        <v>61.05</v>
      </c>
      <c r="F81" s="120">
        <v>58.76</v>
      </c>
      <c r="G81" s="120">
        <v>64.069999999999993</v>
      </c>
      <c r="H81" s="121" t="s">
        <v>76</v>
      </c>
      <c r="I81" s="122">
        <v>10065400</v>
      </c>
      <c r="J81" s="120">
        <v>621175536.84080005</v>
      </c>
      <c r="K81" s="120">
        <v>62.758800000000001</v>
      </c>
      <c r="L81" s="120">
        <v>1.67</v>
      </c>
      <c r="M81" s="120">
        <v>5.31</v>
      </c>
      <c r="N81" s="119">
        <v>0.45890520000000001</v>
      </c>
      <c r="O81" s="126">
        <v>0.48387849999999999</v>
      </c>
      <c r="Q81" s="226">
        <f>AVERAGE('SW-hisPrice-data'!D79,'CF-hisPrice-data'!D81,'ML-hisPrice-data'!D80,'Dis-hisPrice-data'!D80)</f>
        <v>-1.8884874999999999E-2</v>
      </c>
      <c r="R81" s="226">
        <f>$R$57*'SW-hisPrice-data'!D79+'Beta Caluclation'!$R$58*'CF-hisPrice-data'!D81+'Beta Caluclation'!$R$59*'ML-hisPrice-data'!D80+'Beta Caluclation'!$R$60*'Dis-hisPrice-data'!D80</f>
        <v>-1.1275751192476948E-2</v>
      </c>
    </row>
    <row r="82" spans="1:18" x14ac:dyDescent="0.15">
      <c r="A82" s="125">
        <v>43028</v>
      </c>
      <c r="B82" s="120">
        <v>60.82</v>
      </c>
      <c r="C82" s="124">
        <v>-1.1499999999999999</v>
      </c>
      <c r="D82" s="123">
        <v>-1.8557400000000002E-2</v>
      </c>
      <c r="E82" s="120">
        <v>61.7</v>
      </c>
      <c r="F82" s="120">
        <v>59.61</v>
      </c>
      <c r="G82" s="120">
        <v>62.354999999999997</v>
      </c>
      <c r="H82" s="121" t="s">
        <v>76</v>
      </c>
      <c r="I82" s="122">
        <v>6899283</v>
      </c>
      <c r="J82" s="120">
        <v>418616182.3818</v>
      </c>
      <c r="K82" s="120">
        <v>60.733400000000003</v>
      </c>
      <c r="L82" s="120">
        <v>-0.88</v>
      </c>
      <c r="M82" s="120">
        <v>2.7450000000000001</v>
      </c>
      <c r="N82" s="119">
        <v>0.405337</v>
      </c>
      <c r="O82" s="126">
        <v>0.38826729999999998</v>
      </c>
      <c r="Q82" s="226">
        <f>AVERAGE('SW-hisPrice-data'!D80,'CF-hisPrice-data'!D82,'ML-hisPrice-data'!D81,'Dis-hisPrice-data'!D81)</f>
        <v>-5.1040549999999997E-2</v>
      </c>
      <c r="R82" s="226">
        <f>$R$57*'SW-hisPrice-data'!D80+'Beta Caluclation'!$R$58*'CF-hisPrice-data'!D82+'Beta Caluclation'!$R$59*'ML-hisPrice-data'!D81+'Beta Caluclation'!$R$60*'Dis-hisPrice-data'!D81</f>
        <v>-8.8203951233575134E-4</v>
      </c>
    </row>
    <row r="83" spans="1:18" x14ac:dyDescent="0.15">
      <c r="A83" s="125">
        <v>43021</v>
      </c>
      <c r="B83" s="120">
        <v>61.97</v>
      </c>
      <c r="C83" s="124">
        <v>1.8</v>
      </c>
      <c r="D83" s="123">
        <v>2.9915199999999999E-2</v>
      </c>
      <c r="E83" s="120">
        <v>60.17</v>
      </c>
      <c r="F83" s="120">
        <v>60.094999999999999</v>
      </c>
      <c r="G83" s="120">
        <v>62.5</v>
      </c>
      <c r="H83" s="121" t="s">
        <v>76</v>
      </c>
      <c r="I83" s="122">
        <v>4909344</v>
      </c>
      <c r="J83" s="120">
        <v>301538605.71200001</v>
      </c>
      <c r="K83" s="120">
        <v>62.093400000000003</v>
      </c>
      <c r="L83" s="120">
        <v>1.8</v>
      </c>
      <c r="M83" s="120">
        <v>2.4049999999999998</v>
      </c>
      <c r="N83" s="119">
        <v>-0.2263579</v>
      </c>
      <c r="O83" s="126">
        <v>-0.22019430000000001</v>
      </c>
      <c r="Q83" s="226">
        <f>AVERAGE('SW-hisPrice-data'!D81,'CF-hisPrice-data'!D83,'ML-hisPrice-data'!D82,'Dis-hisPrice-data'!D82)</f>
        <v>-1.5097250000000001E-2</v>
      </c>
      <c r="R83" s="226">
        <f>$R$57*'SW-hisPrice-data'!D81+'Beta Caluclation'!$R$58*'CF-hisPrice-data'!D83+'Beta Caluclation'!$R$59*'ML-hisPrice-data'!D82+'Beta Caluclation'!$R$60*'Dis-hisPrice-data'!D82</f>
        <v>-2.4169897893949716E-2</v>
      </c>
    </row>
    <row r="84" spans="1:18" x14ac:dyDescent="0.15">
      <c r="A84" s="125">
        <v>43014</v>
      </c>
      <c r="B84" s="120">
        <v>60.17</v>
      </c>
      <c r="C84" s="124">
        <v>-0.77</v>
      </c>
      <c r="D84" s="123">
        <v>-1.26354E-2</v>
      </c>
      <c r="E84" s="120">
        <v>60.48</v>
      </c>
      <c r="F84" s="120">
        <v>59.935000000000002</v>
      </c>
      <c r="G84" s="120">
        <v>62.25</v>
      </c>
      <c r="H84" s="121" t="s">
        <v>76</v>
      </c>
      <c r="I84" s="122">
        <v>6345756</v>
      </c>
      <c r="J84" s="120">
        <v>386684285.88940001</v>
      </c>
      <c r="K84" s="120">
        <v>60.252600000000001</v>
      </c>
      <c r="L84" s="120">
        <v>-0.31</v>
      </c>
      <c r="M84" s="120">
        <v>2.3149999999999999</v>
      </c>
      <c r="N84" s="119">
        <v>-0.73873770000000005</v>
      </c>
      <c r="O84" s="126">
        <v>-0.73665910000000001</v>
      </c>
      <c r="Q84" s="226">
        <f>AVERAGE('SW-hisPrice-data'!D82,'CF-hisPrice-data'!D84,'ML-hisPrice-data'!D83,'Dis-hisPrice-data'!D83)</f>
        <v>1.6066575E-2</v>
      </c>
      <c r="R84" s="226">
        <f>$R$57*'SW-hisPrice-data'!D82+'Beta Caluclation'!$R$58*'CF-hisPrice-data'!D84+'Beta Caluclation'!$R$59*'ML-hisPrice-data'!D83+'Beta Caluclation'!$R$60*'Dis-hisPrice-data'!D83</f>
        <v>1.5796776316635473E-2</v>
      </c>
    </row>
    <row r="85" spans="1:18" x14ac:dyDescent="0.15">
      <c r="A85" s="125">
        <v>43007</v>
      </c>
      <c r="B85" s="120">
        <v>60.94</v>
      </c>
      <c r="C85" s="124">
        <v>1.98</v>
      </c>
      <c r="D85" s="123">
        <v>3.3582099999999997E-2</v>
      </c>
      <c r="E85" s="120">
        <v>58</v>
      </c>
      <c r="F85" s="120">
        <v>57.500999999999998</v>
      </c>
      <c r="G85" s="120">
        <v>61.66</v>
      </c>
      <c r="H85" s="121" t="s">
        <v>76</v>
      </c>
      <c r="I85" s="122">
        <v>24288831</v>
      </c>
      <c r="J85" s="120">
        <v>1468379046.2066</v>
      </c>
      <c r="K85" s="120">
        <v>60.891599999999997</v>
      </c>
      <c r="L85" s="120">
        <v>2.94</v>
      </c>
      <c r="M85" s="120">
        <v>4.1589999999999998</v>
      </c>
      <c r="N85" s="119">
        <v>3.4160515</v>
      </c>
      <c r="O85" s="126">
        <v>3.6361246</v>
      </c>
      <c r="Q85" s="226">
        <f>AVERAGE('SW-hisPrice-data'!D83,'CF-hisPrice-data'!D85,'ML-hisPrice-data'!D84,'Dis-hisPrice-data'!D84)</f>
        <v>9.891225E-3</v>
      </c>
      <c r="R85" s="226">
        <f>$R$57*'SW-hisPrice-data'!D83+'Beta Caluclation'!$R$58*'CF-hisPrice-data'!D85+'Beta Caluclation'!$R$59*'ML-hisPrice-data'!D84+'Beta Caluclation'!$R$60*'Dis-hisPrice-data'!D84</f>
        <v>1.3502922003645515E-4</v>
      </c>
    </row>
    <row r="86" spans="1:18" x14ac:dyDescent="0.15">
      <c r="A86" s="125">
        <v>43000</v>
      </c>
      <c r="B86" s="120">
        <v>58.96</v>
      </c>
      <c r="C86" s="124">
        <v>1.35</v>
      </c>
      <c r="D86" s="123">
        <v>2.34334E-2</v>
      </c>
      <c r="E86" s="120">
        <v>57.61</v>
      </c>
      <c r="F86" s="120">
        <v>56.011000000000003</v>
      </c>
      <c r="G86" s="120">
        <v>59.33</v>
      </c>
      <c r="H86" s="121" t="s">
        <v>76</v>
      </c>
      <c r="I86" s="122">
        <v>5500124</v>
      </c>
      <c r="J86" s="120">
        <v>316725536.51459998</v>
      </c>
      <c r="K86" s="120">
        <v>58.849299999999999</v>
      </c>
      <c r="L86" s="120">
        <v>1.35</v>
      </c>
      <c r="M86" s="120">
        <v>3.319</v>
      </c>
      <c r="N86" s="119">
        <v>-0.27650400000000003</v>
      </c>
      <c r="O86" s="126">
        <v>-0.25915250000000001</v>
      </c>
      <c r="Q86" s="226">
        <f>AVERAGE('SW-hisPrice-data'!D84,'CF-hisPrice-data'!D86,'ML-hisPrice-data'!D85,'Dis-hisPrice-data'!D85)</f>
        <v>-8.5922500000000009E-3</v>
      </c>
      <c r="R86" s="226">
        <f>$R$57*'SW-hisPrice-data'!D84+'Beta Caluclation'!$R$58*'CF-hisPrice-data'!D86+'Beta Caluclation'!$R$59*'ML-hisPrice-data'!D85+'Beta Caluclation'!$R$60*'Dis-hisPrice-data'!D85</f>
        <v>9.1097589007540819E-4</v>
      </c>
    </row>
    <row r="87" spans="1:18" x14ac:dyDescent="0.15">
      <c r="A87" s="125">
        <v>42993</v>
      </c>
      <c r="B87" s="120">
        <v>57.61</v>
      </c>
      <c r="C87" s="124">
        <v>4.9400000000000004</v>
      </c>
      <c r="D87" s="123">
        <v>9.37915E-2</v>
      </c>
      <c r="E87" s="120">
        <v>52.75</v>
      </c>
      <c r="F87" s="120">
        <v>52.64</v>
      </c>
      <c r="G87" s="120">
        <v>57.67</v>
      </c>
      <c r="H87" s="121" t="s">
        <v>76</v>
      </c>
      <c r="I87" s="122">
        <v>7602148</v>
      </c>
      <c r="J87" s="120">
        <v>427517876.31639999</v>
      </c>
      <c r="K87" s="120">
        <v>57.343699999999998</v>
      </c>
      <c r="L87" s="120">
        <v>4.8600000000000003</v>
      </c>
      <c r="M87" s="120">
        <v>5.03</v>
      </c>
      <c r="N87" s="119">
        <v>0.91167869999999995</v>
      </c>
      <c r="O87" s="126">
        <v>1.0323150999999999</v>
      </c>
      <c r="Q87" s="226">
        <f>AVERAGE('SW-hisPrice-data'!D85,'CF-hisPrice-data'!D87,'ML-hisPrice-data'!D86,'Dis-hisPrice-data'!D86)</f>
        <v>1.5115399999999998E-2</v>
      </c>
      <c r="R87" s="226">
        <f>$R$57*'SW-hisPrice-data'!D85+'Beta Caluclation'!$R$58*'CF-hisPrice-data'!D87+'Beta Caluclation'!$R$59*'ML-hisPrice-data'!D86+'Beta Caluclation'!$R$60*'Dis-hisPrice-data'!D86</f>
        <v>1.1092570526666293E-2</v>
      </c>
    </row>
    <row r="88" spans="1:18" x14ac:dyDescent="0.15">
      <c r="A88" s="125">
        <v>42986</v>
      </c>
      <c r="B88" s="120">
        <v>52.67</v>
      </c>
      <c r="C88" s="124">
        <v>-0.95</v>
      </c>
      <c r="D88" s="123">
        <v>-1.7717299999999998E-2</v>
      </c>
      <c r="E88" s="120">
        <v>53.47</v>
      </c>
      <c r="F88" s="120">
        <v>51.65</v>
      </c>
      <c r="G88" s="120">
        <v>53.92</v>
      </c>
      <c r="H88" s="121" t="s">
        <v>76</v>
      </c>
      <c r="I88" s="122">
        <v>3976687</v>
      </c>
      <c r="J88" s="120">
        <v>210360035.1485</v>
      </c>
      <c r="K88" s="120">
        <v>52.337499999999999</v>
      </c>
      <c r="L88" s="120">
        <v>-0.8</v>
      </c>
      <c r="M88" s="120">
        <v>2.27</v>
      </c>
      <c r="N88" s="119">
        <v>-0.38267509999999999</v>
      </c>
      <c r="O88" s="126">
        <v>-0.388824</v>
      </c>
      <c r="Q88" s="226">
        <f>AVERAGE('SW-hisPrice-data'!D86,'CF-hisPrice-data'!D88,'ML-hisPrice-data'!D87,'Dis-hisPrice-data'!D87)</f>
        <v>-3.2772774999999997E-2</v>
      </c>
      <c r="R88" s="226">
        <f>$R$57*'SW-hisPrice-data'!D86+'Beta Caluclation'!$R$58*'CF-hisPrice-data'!D88+'Beta Caluclation'!$R$59*'ML-hisPrice-data'!D87+'Beta Caluclation'!$R$60*'Dis-hisPrice-data'!D87</f>
        <v>-3.9950578048297852E-2</v>
      </c>
    </row>
    <row r="89" spans="1:18" x14ac:dyDescent="0.15">
      <c r="A89" s="125">
        <v>42979</v>
      </c>
      <c r="B89" s="120">
        <v>53.62</v>
      </c>
      <c r="C89" s="124">
        <v>0.55000000000000004</v>
      </c>
      <c r="D89" s="123">
        <v>1.03637E-2</v>
      </c>
      <c r="E89" s="120">
        <v>53.19</v>
      </c>
      <c r="F89" s="120">
        <v>51.25</v>
      </c>
      <c r="G89" s="120">
        <v>55.26</v>
      </c>
      <c r="H89" s="121" t="s">
        <v>76</v>
      </c>
      <c r="I89" s="122">
        <v>6441806</v>
      </c>
      <c r="J89" s="120">
        <v>344188937.94559997</v>
      </c>
      <c r="K89" s="120">
        <v>53.715400000000002</v>
      </c>
      <c r="L89" s="120">
        <v>0.43</v>
      </c>
      <c r="M89" s="120">
        <v>4.01</v>
      </c>
      <c r="N89" s="119">
        <v>0.1171774</v>
      </c>
      <c r="O89" s="126">
        <v>0.1321513</v>
      </c>
      <c r="Q89" s="226">
        <f>AVERAGE('SW-hisPrice-data'!D87,'CF-hisPrice-data'!D89,'ML-hisPrice-data'!D88,'Dis-hisPrice-data'!D88)</f>
        <v>-2.7025849999999997E-2</v>
      </c>
      <c r="R89" s="226">
        <f>$R$57*'SW-hisPrice-data'!D87+'Beta Caluclation'!$R$58*'CF-hisPrice-data'!D89+'Beta Caluclation'!$R$59*'ML-hisPrice-data'!D88+'Beta Caluclation'!$R$60*'Dis-hisPrice-data'!D88</f>
        <v>-1.0331557586140128E-2</v>
      </c>
    </row>
    <row r="90" spans="1:18" x14ac:dyDescent="0.15">
      <c r="A90" s="125">
        <v>42972</v>
      </c>
      <c r="B90" s="120">
        <v>53.07</v>
      </c>
      <c r="C90" s="124">
        <v>-0.82</v>
      </c>
      <c r="D90" s="123">
        <v>-1.5216199999999999E-2</v>
      </c>
      <c r="E90" s="120">
        <v>53.85</v>
      </c>
      <c r="F90" s="120">
        <v>51.73</v>
      </c>
      <c r="G90" s="120">
        <v>53.85</v>
      </c>
      <c r="H90" s="121" t="s">
        <v>76</v>
      </c>
      <c r="I90" s="122">
        <v>5766144</v>
      </c>
      <c r="J90" s="120">
        <v>304013211.41009998</v>
      </c>
      <c r="K90" s="120">
        <v>52.936399999999999</v>
      </c>
      <c r="L90" s="120">
        <v>-0.78</v>
      </c>
      <c r="M90" s="120">
        <v>2.12</v>
      </c>
      <c r="N90" s="119">
        <v>-1.91716E-2</v>
      </c>
      <c r="O90" s="126">
        <v>-4.5625600000000002E-2</v>
      </c>
      <c r="Q90" s="226">
        <f>AVERAGE('SW-hisPrice-data'!D88,'CF-hisPrice-data'!D90,'ML-hisPrice-data'!D89,'Dis-hisPrice-data'!D89)</f>
        <v>1.5687824999999999E-2</v>
      </c>
      <c r="R90" s="226">
        <f>$R$57*'SW-hisPrice-data'!D88+'Beta Caluclation'!$R$58*'CF-hisPrice-data'!D90+'Beta Caluclation'!$R$59*'ML-hisPrice-data'!D89+'Beta Caluclation'!$R$60*'Dis-hisPrice-data'!D89</f>
        <v>1.5834459279344463E-2</v>
      </c>
    </row>
    <row r="91" spans="1:18" x14ac:dyDescent="0.15">
      <c r="A91" s="125">
        <v>42965</v>
      </c>
      <c r="B91" s="120">
        <v>53.89</v>
      </c>
      <c r="C91" s="124">
        <v>-0.43</v>
      </c>
      <c r="D91" s="123">
        <v>-7.9161000000000006E-3</v>
      </c>
      <c r="E91" s="120">
        <v>54.62</v>
      </c>
      <c r="F91" s="120">
        <v>53.39</v>
      </c>
      <c r="G91" s="120">
        <v>55.18</v>
      </c>
      <c r="H91" s="121" t="s">
        <v>76</v>
      </c>
      <c r="I91" s="122">
        <v>5878851</v>
      </c>
      <c r="J91" s="120">
        <v>318547109.21499997</v>
      </c>
      <c r="K91" s="120">
        <v>53.998199999999997</v>
      </c>
      <c r="L91" s="120">
        <v>-0.73</v>
      </c>
      <c r="M91" s="120">
        <v>1.79</v>
      </c>
      <c r="N91" s="119">
        <v>8.0727599999999997E-2</v>
      </c>
      <c r="O91" s="126">
        <v>6.5666699999999995E-2</v>
      </c>
      <c r="Q91" s="226">
        <f>AVERAGE('SW-hisPrice-data'!D89,'CF-hisPrice-data'!D91,'ML-hisPrice-data'!D90,'Dis-hisPrice-data'!D90)</f>
        <v>1.7389075E-2</v>
      </c>
      <c r="R91" s="226">
        <f>$R$57*'SW-hisPrice-data'!D89+'Beta Caluclation'!$R$58*'CF-hisPrice-data'!D91+'Beta Caluclation'!$R$59*'ML-hisPrice-data'!D90+'Beta Caluclation'!$R$60*'Dis-hisPrice-data'!D90</f>
        <v>-6.9781155154351859E-3</v>
      </c>
    </row>
    <row r="92" spans="1:18" x14ac:dyDescent="0.15">
      <c r="A92" s="125">
        <v>42958</v>
      </c>
      <c r="B92" s="120">
        <v>54.32</v>
      </c>
      <c r="C92" s="124">
        <v>-1.96</v>
      </c>
      <c r="D92" s="123">
        <v>-3.48259E-2</v>
      </c>
      <c r="E92" s="120">
        <v>56.37</v>
      </c>
      <c r="F92" s="120">
        <v>54.15</v>
      </c>
      <c r="G92" s="120">
        <v>56.68</v>
      </c>
      <c r="H92" s="121" t="s">
        <v>76</v>
      </c>
      <c r="I92" s="122">
        <v>5439716</v>
      </c>
      <c r="J92" s="120">
        <v>298918148.67919999</v>
      </c>
      <c r="K92" s="120">
        <v>54.4771</v>
      </c>
      <c r="L92" s="120">
        <v>-2.0499999999999998</v>
      </c>
      <c r="M92" s="120">
        <v>2.5299999999999998</v>
      </c>
      <c r="N92" s="119">
        <v>4.5185299999999998E-2</v>
      </c>
      <c r="O92" s="126">
        <v>2.0919299999999998E-2</v>
      </c>
      <c r="Q92" s="226">
        <f>AVERAGE('SW-hisPrice-data'!D90,'CF-hisPrice-data'!D92,'ML-hisPrice-data'!D91,'Dis-hisPrice-data'!D91)</f>
        <v>-6.0563600000000002E-2</v>
      </c>
      <c r="R92" s="226">
        <f>$R$57*'SW-hisPrice-data'!D90+'Beta Caluclation'!$R$58*'CF-hisPrice-data'!D92+'Beta Caluclation'!$R$59*'ML-hisPrice-data'!D91+'Beta Caluclation'!$R$60*'Dis-hisPrice-data'!D91</f>
        <v>-5.2841820267597213E-2</v>
      </c>
    </row>
    <row r="93" spans="1:18" x14ac:dyDescent="0.15">
      <c r="A93" s="125">
        <v>42951</v>
      </c>
      <c r="B93" s="120">
        <v>56.28</v>
      </c>
      <c r="C93" s="124">
        <v>-1.71</v>
      </c>
      <c r="D93" s="123">
        <v>-2.9487800000000002E-2</v>
      </c>
      <c r="E93" s="120">
        <v>58.04</v>
      </c>
      <c r="F93" s="120">
        <v>54.96</v>
      </c>
      <c r="G93" s="120">
        <v>58.305</v>
      </c>
      <c r="H93" s="121" t="s">
        <v>76</v>
      </c>
      <c r="I93" s="122">
        <v>5204547</v>
      </c>
      <c r="J93" s="120">
        <v>292793119.77929997</v>
      </c>
      <c r="K93" s="120">
        <v>56.112699999999997</v>
      </c>
      <c r="L93" s="120">
        <v>-1.76</v>
      </c>
      <c r="M93" s="120">
        <v>3.3450000000000002</v>
      </c>
      <c r="N93" s="119">
        <v>-0.64985479999999995</v>
      </c>
      <c r="O93" s="126">
        <v>-0.65794969999999997</v>
      </c>
      <c r="Q93" s="226">
        <f>AVERAGE('SW-hisPrice-data'!D91,'CF-hisPrice-data'!D93,'ML-hisPrice-data'!D92,'Dis-hisPrice-data'!D92)</f>
        <v>-6.116675000000002E-3</v>
      </c>
      <c r="R93" s="226">
        <f>$R$57*'SW-hisPrice-data'!D91+'Beta Caluclation'!$R$58*'CF-hisPrice-data'!D93+'Beta Caluclation'!$R$59*'ML-hisPrice-data'!D92+'Beta Caluclation'!$R$60*'Dis-hisPrice-data'!D92</f>
        <v>-1.4960498180720698E-2</v>
      </c>
    </row>
    <row r="94" spans="1:18" x14ac:dyDescent="0.15">
      <c r="A94" s="125">
        <v>42944</v>
      </c>
      <c r="B94" s="120">
        <v>57.99</v>
      </c>
      <c r="C94" s="124">
        <v>2.12</v>
      </c>
      <c r="D94" s="123">
        <v>3.7945199999999998E-2</v>
      </c>
      <c r="E94" s="120">
        <v>55.9</v>
      </c>
      <c r="F94" s="120">
        <v>54.67</v>
      </c>
      <c r="G94" s="120">
        <v>59.98</v>
      </c>
      <c r="H94" s="121" t="s">
        <v>76</v>
      </c>
      <c r="I94" s="122">
        <v>14863966</v>
      </c>
      <c r="J94" s="120">
        <v>855994281.07910001</v>
      </c>
      <c r="K94" s="120">
        <v>57.886200000000002</v>
      </c>
      <c r="L94" s="120">
        <v>2.09</v>
      </c>
      <c r="M94" s="120">
        <v>5.31</v>
      </c>
      <c r="N94" s="119">
        <v>0.4359326</v>
      </c>
      <c r="O94" s="126">
        <v>0.45170139999999998</v>
      </c>
      <c r="Q94" s="226">
        <f>AVERAGE('SW-hisPrice-data'!D92,'CF-hisPrice-data'!D94,'ML-hisPrice-data'!D93,'Dis-hisPrice-data'!D93)</f>
        <v>7.8697500000000052E-4</v>
      </c>
      <c r="R94" s="226">
        <f>$R$57*'SW-hisPrice-data'!D92+'Beta Caluclation'!$R$58*'CF-hisPrice-data'!D94+'Beta Caluclation'!$R$59*'ML-hisPrice-data'!D93+'Beta Caluclation'!$R$60*'Dis-hisPrice-data'!D93</f>
        <v>2.0133926795283322E-2</v>
      </c>
    </row>
    <row r="95" spans="1:18" x14ac:dyDescent="0.15">
      <c r="A95" s="125">
        <v>42937</v>
      </c>
      <c r="B95" s="120">
        <v>55.87</v>
      </c>
      <c r="C95" s="124">
        <v>-2.77</v>
      </c>
      <c r="D95" s="123">
        <v>-4.7237399999999999E-2</v>
      </c>
      <c r="E95" s="120">
        <v>58.67</v>
      </c>
      <c r="F95" s="120">
        <v>55.39</v>
      </c>
      <c r="G95" s="120">
        <v>59.63</v>
      </c>
      <c r="H95" s="121" t="s">
        <v>76</v>
      </c>
      <c r="I95" s="122">
        <v>10351437</v>
      </c>
      <c r="J95" s="120">
        <v>589649017.48710001</v>
      </c>
      <c r="K95" s="120">
        <v>55.911999999999999</v>
      </c>
      <c r="L95" s="120">
        <v>-2.8</v>
      </c>
      <c r="M95" s="120">
        <v>4.24</v>
      </c>
      <c r="N95" s="119">
        <v>1.0084115</v>
      </c>
      <c r="O95" s="126">
        <v>0.94784000000000002</v>
      </c>
      <c r="Q95" s="226">
        <f>AVERAGE('SW-hisPrice-data'!D93,'CF-hisPrice-data'!D95,'ML-hisPrice-data'!D94,'Dis-hisPrice-data'!D94)</f>
        <v>-5.565549999999999E-3</v>
      </c>
      <c r="R95" s="226">
        <f>$R$57*'SW-hisPrice-data'!D93+'Beta Caluclation'!$R$58*'CF-hisPrice-data'!D95+'Beta Caluclation'!$R$59*'ML-hisPrice-data'!D94+'Beta Caluclation'!$R$60*'Dis-hisPrice-data'!D94</f>
        <v>1.3625929780317493E-2</v>
      </c>
    </row>
    <row r="96" spans="1:18" x14ac:dyDescent="0.15">
      <c r="A96" s="125">
        <v>42930</v>
      </c>
      <c r="B96" s="120">
        <v>58.64</v>
      </c>
      <c r="C96" s="124">
        <v>1.23</v>
      </c>
      <c r="D96" s="123">
        <v>2.1424800000000001E-2</v>
      </c>
      <c r="E96" s="120">
        <v>57.46</v>
      </c>
      <c r="F96" s="120">
        <v>57.18</v>
      </c>
      <c r="G96" s="120">
        <v>59.99</v>
      </c>
      <c r="H96" s="121" t="s">
        <v>76</v>
      </c>
      <c r="I96" s="122">
        <v>5154042</v>
      </c>
      <c r="J96" s="120">
        <v>302719436.0966</v>
      </c>
      <c r="K96" s="120">
        <v>59.054299999999998</v>
      </c>
      <c r="L96" s="120">
        <v>1.18</v>
      </c>
      <c r="M96" s="120">
        <v>2.81</v>
      </c>
      <c r="N96" s="119">
        <v>0.36158760000000001</v>
      </c>
      <c r="O96" s="126">
        <v>0.37836189999999997</v>
      </c>
      <c r="Q96" s="226">
        <f>AVERAGE('SW-hisPrice-data'!D94,'CF-hisPrice-data'!D96,'ML-hisPrice-data'!D95,'Dis-hisPrice-data'!D95)</f>
        <v>-3.4491000000000001E-3</v>
      </c>
      <c r="R96" s="226">
        <f>$R$57*'SW-hisPrice-data'!D94+'Beta Caluclation'!$R$58*'CF-hisPrice-data'!D96+'Beta Caluclation'!$R$59*'ML-hisPrice-data'!D95+'Beta Caluclation'!$R$60*'Dis-hisPrice-data'!D95</f>
        <v>1.3186405452581818E-2</v>
      </c>
    </row>
    <row r="97" spans="1:18" x14ac:dyDescent="0.15">
      <c r="A97" s="125">
        <v>42923</v>
      </c>
      <c r="B97" s="120">
        <v>57.41</v>
      </c>
      <c r="C97" s="124">
        <v>-2.2000000000000002</v>
      </c>
      <c r="D97" s="123">
        <v>-3.6906599999999998E-2</v>
      </c>
      <c r="E97" s="120">
        <v>59.75</v>
      </c>
      <c r="F97" s="120">
        <v>56.871000000000002</v>
      </c>
      <c r="G97" s="120">
        <v>60.35</v>
      </c>
      <c r="H97" s="121" t="s">
        <v>76</v>
      </c>
      <c r="I97" s="122">
        <v>3785318</v>
      </c>
      <c r="J97" s="120">
        <v>219622608.96219999</v>
      </c>
      <c r="K97" s="120">
        <v>57.173099999999998</v>
      </c>
      <c r="L97" s="120">
        <v>-2.34</v>
      </c>
      <c r="M97" s="120">
        <v>3.4790000000000001</v>
      </c>
      <c r="N97" s="119">
        <v>-0.18914159999999999</v>
      </c>
      <c r="O97" s="126">
        <v>-0.2205934</v>
      </c>
      <c r="Q97" s="226">
        <f>AVERAGE('SW-hisPrice-data'!D95,'CF-hisPrice-data'!D97,'ML-hisPrice-data'!D96,'Dis-hisPrice-data'!D96)</f>
        <v>-3.0152149999999999E-2</v>
      </c>
      <c r="R97" s="226">
        <f>$R$57*'SW-hisPrice-data'!D95+'Beta Caluclation'!$R$58*'CF-hisPrice-data'!D97+'Beta Caluclation'!$R$59*'ML-hisPrice-data'!D96+'Beta Caluclation'!$R$60*'Dis-hisPrice-data'!D96</f>
        <v>-2.7069140528183298E-2</v>
      </c>
    </row>
    <row r="98" spans="1:18" x14ac:dyDescent="0.15">
      <c r="A98" s="125">
        <v>42916</v>
      </c>
      <c r="B98" s="120">
        <v>59.61</v>
      </c>
      <c r="C98" s="124">
        <v>-0.45</v>
      </c>
      <c r="D98" s="123">
        <v>-7.4925E-3</v>
      </c>
      <c r="E98" s="120">
        <v>60.16</v>
      </c>
      <c r="F98" s="120">
        <v>59.12</v>
      </c>
      <c r="G98" s="120">
        <v>61.78</v>
      </c>
      <c r="H98" s="121" t="s">
        <v>76</v>
      </c>
      <c r="I98" s="122">
        <v>4668285</v>
      </c>
      <c r="J98" s="120">
        <v>281781829.78240001</v>
      </c>
      <c r="K98" s="120">
        <v>59.607199999999999</v>
      </c>
      <c r="L98" s="120">
        <v>-0.55000000000000004</v>
      </c>
      <c r="M98" s="120">
        <v>2.66</v>
      </c>
      <c r="N98" s="119">
        <v>-0.33003399999999999</v>
      </c>
      <c r="O98" s="126">
        <v>-0.31743759999999999</v>
      </c>
      <c r="Q98" s="226">
        <f>AVERAGE('SW-hisPrice-data'!D96,'CF-hisPrice-data'!D98,'ML-hisPrice-data'!D97,'Dis-hisPrice-data'!D97)</f>
        <v>1.4125200000000001E-2</v>
      </c>
      <c r="R98" s="226">
        <f>$R$57*'SW-hisPrice-data'!D96+'Beta Caluclation'!$R$58*'CF-hisPrice-data'!D98+'Beta Caluclation'!$R$59*'ML-hisPrice-data'!D97+'Beta Caluclation'!$R$60*'Dis-hisPrice-data'!D97</f>
        <v>1.5016477118146286E-2</v>
      </c>
    </row>
    <row r="99" spans="1:18" x14ac:dyDescent="0.15">
      <c r="A99" s="125">
        <v>42909</v>
      </c>
      <c r="B99" s="120">
        <v>60.06</v>
      </c>
      <c r="C99" s="124">
        <v>1.63</v>
      </c>
      <c r="D99" s="123">
        <v>2.7896600000000001E-2</v>
      </c>
      <c r="E99" s="120">
        <v>58.54</v>
      </c>
      <c r="F99" s="120">
        <v>57.14</v>
      </c>
      <c r="G99" s="120">
        <v>61.71</v>
      </c>
      <c r="H99" s="121" t="s">
        <v>76</v>
      </c>
      <c r="I99" s="122">
        <v>6967943</v>
      </c>
      <c r="J99" s="120">
        <v>412829381.85619998</v>
      </c>
      <c r="K99" s="120">
        <v>60.130699999999997</v>
      </c>
      <c r="L99" s="120">
        <v>1.52</v>
      </c>
      <c r="M99" s="120">
        <v>4.57</v>
      </c>
      <c r="N99" s="119">
        <v>0.66002649999999996</v>
      </c>
      <c r="O99" s="126">
        <v>0.65895959999999998</v>
      </c>
      <c r="Q99" s="226">
        <f>AVERAGE('SW-hisPrice-data'!D97,'CF-hisPrice-data'!D99,'ML-hisPrice-data'!D98,'Dis-hisPrice-data'!D98)</f>
        <v>-1.4967500000000002E-2</v>
      </c>
      <c r="R99" s="226">
        <f>$R$57*'SW-hisPrice-data'!D97+'Beta Caluclation'!$R$58*'CF-hisPrice-data'!D99+'Beta Caluclation'!$R$59*'ML-hisPrice-data'!D98+'Beta Caluclation'!$R$60*'Dis-hisPrice-data'!D98</f>
        <v>-1.0042883982593089E-2</v>
      </c>
    </row>
    <row r="100" spans="1:18" x14ac:dyDescent="0.15">
      <c r="A100" s="125">
        <v>42902</v>
      </c>
      <c r="B100" s="120">
        <v>58.43</v>
      </c>
      <c r="C100" s="124">
        <v>-2.0699999999999998</v>
      </c>
      <c r="D100" s="123">
        <v>-3.4214899999999999E-2</v>
      </c>
      <c r="E100" s="120">
        <v>60.38</v>
      </c>
      <c r="F100" s="120">
        <v>58.26</v>
      </c>
      <c r="G100" s="120">
        <v>60.73</v>
      </c>
      <c r="H100" s="121" t="s">
        <v>76</v>
      </c>
      <c r="I100" s="122">
        <v>4197489</v>
      </c>
      <c r="J100" s="120">
        <v>248848365.54159999</v>
      </c>
      <c r="K100" s="120">
        <v>58.422499999999999</v>
      </c>
      <c r="L100" s="120">
        <v>-1.95</v>
      </c>
      <c r="M100" s="120">
        <v>2.4700000000000002</v>
      </c>
      <c r="N100" s="119">
        <v>-0.38200000000000001</v>
      </c>
      <c r="O100" s="126">
        <v>-0.38593060000000001</v>
      </c>
      <c r="Q100" s="226">
        <f>AVERAGE('SW-hisPrice-data'!D98,'CF-hisPrice-data'!D100,'ML-hisPrice-data'!D99,'Dis-hisPrice-data'!D99)</f>
        <v>-1.6843249999999993E-3</v>
      </c>
      <c r="R100" s="226">
        <f>$R$57*'SW-hisPrice-data'!D98+'Beta Caluclation'!$R$58*'CF-hisPrice-data'!D100+'Beta Caluclation'!$R$59*'ML-hisPrice-data'!D99+'Beta Caluclation'!$R$60*'Dis-hisPrice-data'!D99</f>
        <v>-2.5693944219757356E-3</v>
      </c>
    </row>
    <row r="101" spans="1:18" x14ac:dyDescent="0.15">
      <c r="A101" s="125">
        <v>42895</v>
      </c>
      <c r="B101" s="120">
        <v>60.5</v>
      </c>
      <c r="C101" s="124">
        <v>0.66</v>
      </c>
      <c r="D101" s="123">
        <v>1.10294E-2</v>
      </c>
      <c r="E101" s="120">
        <v>59.82</v>
      </c>
      <c r="F101" s="120">
        <v>57.6</v>
      </c>
      <c r="G101" s="120">
        <v>61.61</v>
      </c>
      <c r="H101" s="121" t="s">
        <v>76</v>
      </c>
      <c r="I101" s="122">
        <v>6792053</v>
      </c>
      <c r="J101" s="120">
        <v>405244677.65560001</v>
      </c>
      <c r="K101" s="120">
        <v>60.845500000000001</v>
      </c>
      <c r="L101" s="120">
        <v>0.68</v>
      </c>
      <c r="M101" s="120">
        <v>4.01</v>
      </c>
      <c r="N101" s="119">
        <v>1.6863855000000001</v>
      </c>
      <c r="O101" s="126">
        <v>1.6558067999999999</v>
      </c>
      <c r="Q101" s="226">
        <f>AVERAGE('SW-hisPrice-data'!D99,'CF-hisPrice-data'!D101,'ML-hisPrice-data'!D100,'Dis-hisPrice-data'!D100)</f>
        <v>-4.1435475000000006E-2</v>
      </c>
      <c r="R101" s="226">
        <f>$R$57*'SW-hisPrice-data'!D99+'Beta Caluclation'!$R$58*'CF-hisPrice-data'!D101+'Beta Caluclation'!$R$59*'ML-hisPrice-data'!D100+'Beta Caluclation'!$R$60*'Dis-hisPrice-data'!D100</f>
        <v>-2.0319206044778444E-2</v>
      </c>
    </row>
    <row r="102" spans="1:18" x14ac:dyDescent="0.15">
      <c r="A102" s="125">
        <v>42888</v>
      </c>
      <c r="B102" s="120">
        <v>59.84</v>
      </c>
      <c r="C102" s="124">
        <v>-1.01</v>
      </c>
      <c r="D102" s="123">
        <v>-1.65982E-2</v>
      </c>
      <c r="E102" s="120">
        <v>60.93</v>
      </c>
      <c r="F102" s="120">
        <v>59.54</v>
      </c>
      <c r="G102" s="120">
        <v>61.42</v>
      </c>
      <c r="H102" s="121" t="s">
        <v>76</v>
      </c>
      <c r="I102" s="122">
        <v>2528324</v>
      </c>
      <c r="J102" s="120">
        <v>152588163.4589</v>
      </c>
      <c r="K102" s="120">
        <v>59.796900000000001</v>
      </c>
      <c r="L102" s="120">
        <v>-1.0900000000000001</v>
      </c>
      <c r="M102" s="120">
        <v>1.88</v>
      </c>
      <c r="N102" s="119">
        <v>-7.9795000000000005E-3</v>
      </c>
      <c r="O102" s="126">
        <v>-2.34399E-2</v>
      </c>
      <c r="Q102" s="226">
        <f>AVERAGE('SW-hisPrice-data'!D100,'CF-hisPrice-data'!D102,'ML-hisPrice-data'!D101,'Dis-hisPrice-data'!D101)</f>
        <v>5.7384999999999901E-4</v>
      </c>
      <c r="R102" s="226">
        <f>$R$57*'SW-hisPrice-data'!D100+'Beta Caluclation'!$R$58*'CF-hisPrice-data'!D102+'Beta Caluclation'!$R$59*'ML-hisPrice-data'!D101+'Beta Caluclation'!$R$60*'Dis-hisPrice-data'!D101</f>
        <v>-6.0708504307476797E-3</v>
      </c>
    </row>
    <row r="103" spans="1:18" x14ac:dyDescent="0.15">
      <c r="A103" s="125">
        <v>42881</v>
      </c>
      <c r="B103" s="120">
        <v>60.85</v>
      </c>
      <c r="C103" s="124">
        <v>-0.59</v>
      </c>
      <c r="D103" s="123">
        <v>-9.6028999999999993E-3</v>
      </c>
      <c r="E103" s="120">
        <v>61.51</v>
      </c>
      <c r="F103" s="120">
        <v>60.47</v>
      </c>
      <c r="G103" s="120">
        <v>61.91</v>
      </c>
      <c r="H103" s="121" t="s">
        <v>76</v>
      </c>
      <c r="I103" s="122">
        <v>2548661</v>
      </c>
      <c r="J103" s="120">
        <v>156250670.8125</v>
      </c>
      <c r="K103" s="120">
        <v>60.773800000000001</v>
      </c>
      <c r="L103" s="120">
        <v>-0.66</v>
      </c>
      <c r="M103" s="120">
        <v>1.44</v>
      </c>
      <c r="N103" s="119">
        <v>-0.4019665</v>
      </c>
      <c r="O103" s="126">
        <v>-0.40606389999999998</v>
      </c>
      <c r="Q103" s="226">
        <f>AVERAGE('SW-hisPrice-data'!D101,'CF-hisPrice-data'!D103,'ML-hisPrice-data'!D102,'Dis-hisPrice-data'!D102)</f>
        <v>5.17615E-3</v>
      </c>
      <c r="R103" s="226">
        <f>$R$57*'SW-hisPrice-data'!D101+'Beta Caluclation'!$R$58*'CF-hisPrice-data'!D103+'Beta Caluclation'!$R$59*'ML-hisPrice-data'!D102+'Beta Caluclation'!$R$60*'Dis-hisPrice-data'!D102</f>
        <v>7.7672467032940022E-3</v>
      </c>
    </row>
    <row r="104" spans="1:18" x14ac:dyDescent="0.15">
      <c r="A104" s="125">
        <v>42874</v>
      </c>
      <c r="B104" s="120">
        <v>61.44</v>
      </c>
      <c r="C104" s="124">
        <v>-0.55000000000000004</v>
      </c>
      <c r="D104" s="123">
        <v>-8.8724000000000008E-3</v>
      </c>
      <c r="E104" s="120">
        <v>62.14</v>
      </c>
      <c r="F104" s="120">
        <v>60.82</v>
      </c>
      <c r="G104" s="120">
        <v>62.35</v>
      </c>
      <c r="H104" s="121" t="s">
        <v>76</v>
      </c>
      <c r="I104" s="122">
        <v>4261736</v>
      </c>
      <c r="J104" s="120">
        <v>263076554.16319999</v>
      </c>
      <c r="K104" s="120">
        <v>61.5169</v>
      </c>
      <c r="L104" s="120">
        <v>-0.7</v>
      </c>
      <c r="M104" s="120">
        <v>1.53</v>
      </c>
      <c r="N104" s="119">
        <v>0.40201039999999999</v>
      </c>
      <c r="O104" s="126">
        <v>0.3858432</v>
      </c>
      <c r="Q104" s="226">
        <f>AVERAGE('SW-hisPrice-data'!D102,'CF-hisPrice-data'!D104,'ML-hisPrice-data'!D103,'Dis-hisPrice-data'!D103)</f>
        <v>-8.6477499999999992E-4</v>
      </c>
      <c r="R104" s="226">
        <f>$R$57*'SW-hisPrice-data'!D102+'Beta Caluclation'!$R$58*'CF-hisPrice-data'!D104+'Beta Caluclation'!$R$59*'ML-hisPrice-data'!D103+'Beta Caluclation'!$R$60*'Dis-hisPrice-data'!D103</f>
        <v>-1.3365592647663117E-2</v>
      </c>
    </row>
    <row r="105" spans="1:18" x14ac:dyDescent="0.15">
      <c r="A105" s="125">
        <v>42867</v>
      </c>
      <c r="B105" s="120">
        <v>61.99</v>
      </c>
      <c r="C105" s="124">
        <v>-1.53</v>
      </c>
      <c r="D105" s="123">
        <v>-2.4086900000000001E-2</v>
      </c>
      <c r="E105" s="120">
        <v>63.39</v>
      </c>
      <c r="F105" s="120">
        <v>61.71</v>
      </c>
      <c r="G105" s="120">
        <v>63.453099999999999</v>
      </c>
      <c r="H105" s="121" t="s">
        <v>76</v>
      </c>
      <c r="I105" s="122">
        <v>3039732</v>
      </c>
      <c r="J105" s="120">
        <v>189831395.13299999</v>
      </c>
      <c r="K105" s="120">
        <v>61.991</v>
      </c>
      <c r="L105" s="120">
        <v>-1.4</v>
      </c>
      <c r="M105" s="120">
        <v>1.7431000000000001</v>
      </c>
      <c r="N105" s="119">
        <v>-0.23503289999999999</v>
      </c>
      <c r="O105" s="126">
        <v>-0.23396220000000001</v>
      </c>
      <c r="Q105" s="226">
        <f>AVERAGE('SW-hisPrice-data'!D103,'CF-hisPrice-data'!D105,'ML-hisPrice-data'!D104,'Dis-hisPrice-data'!D104)</f>
        <v>4.7955249999999984E-3</v>
      </c>
      <c r="R105" s="226">
        <f>$R$57*'SW-hisPrice-data'!D103+'Beta Caluclation'!$R$58*'CF-hisPrice-data'!D105+'Beta Caluclation'!$R$59*'ML-hisPrice-data'!D104+'Beta Caluclation'!$R$60*'Dis-hisPrice-data'!D104</f>
        <v>-1.6409296273725563E-2</v>
      </c>
    </row>
    <row r="106" spans="1:18" x14ac:dyDescent="0.15">
      <c r="A106" s="125">
        <v>42860</v>
      </c>
      <c r="B106" s="120">
        <v>63.52</v>
      </c>
      <c r="C106" s="124">
        <v>0.91</v>
      </c>
      <c r="D106" s="123">
        <v>1.4534399999999999E-2</v>
      </c>
      <c r="E106" s="120">
        <v>62.95</v>
      </c>
      <c r="F106" s="120">
        <v>61.33</v>
      </c>
      <c r="G106" s="120">
        <v>63.93</v>
      </c>
      <c r="H106" s="121" t="s">
        <v>76</v>
      </c>
      <c r="I106" s="122">
        <v>3973677</v>
      </c>
      <c r="J106" s="120">
        <v>247809433.01339999</v>
      </c>
      <c r="K106" s="120">
        <v>63.656199999999998</v>
      </c>
      <c r="L106" s="120">
        <v>0.56999999999999995</v>
      </c>
      <c r="M106" s="120">
        <v>2.6</v>
      </c>
      <c r="N106" s="119">
        <v>-0.48161130000000002</v>
      </c>
      <c r="O106" s="126">
        <v>-0.48722090000000001</v>
      </c>
      <c r="Q106" s="226">
        <f>AVERAGE('SW-hisPrice-data'!D104,'CF-hisPrice-data'!D106,'ML-hisPrice-data'!D105,'Dis-hisPrice-data'!D105)</f>
        <v>-1.3511425000000001E-2</v>
      </c>
      <c r="R106" s="226">
        <f>$R$57*'SW-hisPrice-data'!D104+'Beta Caluclation'!$R$58*'CF-hisPrice-data'!D106+'Beta Caluclation'!$R$59*'ML-hisPrice-data'!D105+'Beta Caluclation'!$R$60*'Dis-hisPrice-data'!D105</f>
        <v>-2.6758298056876535E-2</v>
      </c>
    </row>
    <row r="107" spans="1:18" x14ac:dyDescent="0.15">
      <c r="A107" s="125">
        <v>42853</v>
      </c>
      <c r="B107" s="120">
        <v>62.61</v>
      </c>
      <c r="C107" s="124">
        <v>1.04</v>
      </c>
      <c r="D107" s="123">
        <v>1.6891300000000001E-2</v>
      </c>
      <c r="E107" s="120">
        <v>61.85</v>
      </c>
      <c r="F107" s="120">
        <v>61.26</v>
      </c>
      <c r="G107" s="120">
        <v>65.19</v>
      </c>
      <c r="H107" s="121" t="s">
        <v>76</v>
      </c>
      <c r="I107" s="122">
        <v>7665439</v>
      </c>
      <c r="J107" s="120">
        <v>483267457.46530002</v>
      </c>
      <c r="K107" s="120">
        <v>62.359900000000003</v>
      </c>
      <c r="L107" s="120">
        <v>0.76</v>
      </c>
      <c r="M107" s="120">
        <v>3.93</v>
      </c>
      <c r="N107" s="119">
        <v>0.69933780000000001</v>
      </c>
      <c r="O107" s="126">
        <v>0.7747927</v>
      </c>
      <c r="Q107" s="226">
        <f>AVERAGE('SW-hisPrice-data'!D105,'CF-hisPrice-data'!D107,'ML-hisPrice-data'!D106,'Dis-hisPrice-data'!D106)</f>
        <v>2.5313825000000002E-2</v>
      </c>
      <c r="R107" s="226">
        <f>$R$57*'SW-hisPrice-data'!D105+'Beta Caluclation'!$R$58*'CF-hisPrice-data'!D107+'Beta Caluclation'!$R$59*'ML-hisPrice-data'!D106+'Beta Caluclation'!$R$60*'Dis-hisPrice-data'!D106</f>
        <v>1.5460999682683385E-2</v>
      </c>
    </row>
    <row r="108" spans="1:18" x14ac:dyDescent="0.15">
      <c r="A108" s="125">
        <v>42846</v>
      </c>
      <c r="B108" s="120">
        <v>61.57</v>
      </c>
      <c r="C108" s="124">
        <v>3.56</v>
      </c>
      <c r="D108" s="123">
        <v>6.1368699999999998E-2</v>
      </c>
      <c r="E108" s="120">
        <v>58.03</v>
      </c>
      <c r="F108" s="120">
        <v>57.76</v>
      </c>
      <c r="G108" s="120">
        <v>62.13</v>
      </c>
      <c r="H108" s="121" t="s">
        <v>76</v>
      </c>
      <c r="I108" s="122">
        <v>4510839</v>
      </c>
      <c r="J108" s="120">
        <v>272295164.80849999</v>
      </c>
      <c r="K108" s="120">
        <v>61.669800000000002</v>
      </c>
      <c r="L108" s="120">
        <v>3.54</v>
      </c>
      <c r="M108" s="120">
        <v>4.37</v>
      </c>
      <c r="N108" s="119">
        <v>0.74464699999999995</v>
      </c>
      <c r="O108" s="126">
        <v>0.82192609999999999</v>
      </c>
      <c r="Q108" s="226">
        <f>AVERAGE('SW-hisPrice-data'!D106,'CF-hisPrice-data'!D108,'ML-hisPrice-data'!D107,'Dis-hisPrice-data'!D107)</f>
        <v>2.2609449999999996E-2</v>
      </c>
      <c r="R108" s="226">
        <f>$R$57*'SW-hisPrice-data'!D106+'Beta Caluclation'!$R$58*'CF-hisPrice-data'!D108+'Beta Caluclation'!$R$59*'ML-hisPrice-data'!D107+'Beta Caluclation'!$R$60*'Dis-hisPrice-data'!D107</f>
        <v>1.0921700258393115E-2</v>
      </c>
    </row>
    <row r="109" spans="1:18" x14ac:dyDescent="0.15">
      <c r="A109" s="125">
        <v>42839</v>
      </c>
      <c r="B109" s="120">
        <v>58.01</v>
      </c>
      <c r="C109" s="124">
        <v>0.48</v>
      </c>
      <c r="D109" s="123">
        <v>8.3435000000000002E-3</v>
      </c>
      <c r="E109" s="120">
        <v>57.47</v>
      </c>
      <c r="F109" s="120">
        <v>57.16</v>
      </c>
      <c r="G109" s="120">
        <v>58.64</v>
      </c>
      <c r="H109" s="121" t="s">
        <v>76</v>
      </c>
      <c r="I109" s="122">
        <v>2585531</v>
      </c>
      <c r="J109" s="120">
        <v>149454559.40110001</v>
      </c>
      <c r="K109" s="120">
        <v>58.259599999999999</v>
      </c>
      <c r="L109" s="120">
        <v>0.54</v>
      </c>
      <c r="M109" s="120">
        <v>1.48</v>
      </c>
      <c r="N109" s="119">
        <v>-0.2249575</v>
      </c>
      <c r="O109" s="126">
        <v>-0.22927040000000001</v>
      </c>
      <c r="Q109" s="226">
        <f>AVERAGE('SW-hisPrice-data'!D107,'CF-hisPrice-data'!D109,'ML-hisPrice-data'!D108,'Dis-hisPrice-data'!D108)</f>
        <v>-4.5212500000000001E-3</v>
      </c>
      <c r="R109" s="226">
        <f>$R$57*'SW-hisPrice-data'!D107+'Beta Caluclation'!$R$58*'CF-hisPrice-data'!D109+'Beta Caluclation'!$R$59*'ML-hisPrice-data'!D108+'Beta Caluclation'!$R$60*'Dis-hisPrice-data'!D108</f>
        <v>4.5868555220909676E-3</v>
      </c>
    </row>
    <row r="110" spans="1:18" x14ac:dyDescent="0.15">
      <c r="A110" s="125">
        <v>42832</v>
      </c>
      <c r="B110" s="120">
        <v>57.53</v>
      </c>
      <c r="C110" s="124">
        <v>-1.96</v>
      </c>
      <c r="D110" s="123">
        <v>-3.2946700000000002E-2</v>
      </c>
      <c r="E110" s="120">
        <v>59.43</v>
      </c>
      <c r="F110" s="120">
        <v>57.01</v>
      </c>
      <c r="G110" s="120">
        <v>59.43</v>
      </c>
      <c r="H110" s="121" t="s">
        <v>76</v>
      </c>
      <c r="I110" s="122">
        <v>3335986</v>
      </c>
      <c r="J110" s="120">
        <v>193913086.7651</v>
      </c>
      <c r="K110" s="120">
        <v>57.546199999999999</v>
      </c>
      <c r="L110" s="120">
        <v>-1.9</v>
      </c>
      <c r="M110" s="120">
        <v>2.42</v>
      </c>
      <c r="N110" s="119">
        <v>0.2426056</v>
      </c>
      <c r="O110" s="126">
        <v>0.22649559999999999</v>
      </c>
      <c r="Q110" s="226">
        <f>AVERAGE('SW-hisPrice-data'!D108,'CF-hisPrice-data'!D110,'ML-hisPrice-data'!D109,'Dis-hisPrice-data'!D109)</f>
        <v>-1.947525E-2</v>
      </c>
      <c r="R110" s="226">
        <f>$R$57*'SW-hisPrice-data'!D108+'Beta Caluclation'!$R$58*'CF-hisPrice-data'!D110+'Beta Caluclation'!$R$59*'ML-hisPrice-data'!D109+'Beta Caluclation'!$R$60*'Dis-hisPrice-data'!D109</f>
        <v>-6.7573864191425564E-3</v>
      </c>
    </row>
    <row r="111" spans="1:18" x14ac:dyDescent="0.15">
      <c r="A111" s="125">
        <v>42825</v>
      </c>
      <c r="B111" s="120">
        <v>59.49</v>
      </c>
      <c r="C111" s="124">
        <v>0.88</v>
      </c>
      <c r="D111" s="123">
        <v>1.50145E-2</v>
      </c>
      <c r="E111" s="120">
        <v>58.26</v>
      </c>
      <c r="F111" s="120">
        <v>57.68</v>
      </c>
      <c r="G111" s="120">
        <v>59.82</v>
      </c>
      <c r="H111" s="121" t="s">
        <v>76</v>
      </c>
      <c r="I111" s="122">
        <v>2684670</v>
      </c>
      <c r="J111" s="120">
        <v>158103373.3964</v>
      </c>
      <c r="K111" s="120">
        <v>59.477499999999999</v>
      </c>
      <c r="L111" s="120">
        <v>1.23</v>
      </c>
      <c r="M111" s="120">
        <v>2.14</v>
      </c>
      <c r="N111" s="119">
        <v>-6.112E-4</v>
      </c>
      <c r="O111" s="126">
        <v>1.43523E-2</v>
      </c>
      <c r="Q111" s="226">
        <f>AVERAGE('SW-hisPrice-data'!D109,'CF-hisPrice-data'!D111,'ML-hisPrice-data'!D110,'Dis-hisPrice-data'!D110)</f>
        <v>5.5962749999999995E-3</v>
      </c>
      <c r="R111" s="226">
        <f>$R$57*'SW-hisPrice-data'!D109+'Beta Caluclation'!$R$58*'CF-hisPrice-data'!D111+'Beta Caluclation'!$R$59*'ML-hisPrice-data'!D110+'Beta Caluclation'!$R$60*'Dis-hisPrice-data'!D110</f>
        <v>9.6315142477764841E-3</v>
      </c>
    </row>
    <row r="112" spans="1:18" x14ac:dyDescent="0.15">
      <c r="A112" s="125">
        <v>42818</v>
      </c>
      <c r="B112" s="120">
        <v>58.61</v>
      </c>
      <c r="C112" s="124">
        <v>-0.77</v>
      </c>
      <c r="D112" s="123">
        <v>-1.2967299999999999E-2</v>
      </c>
      <c r="E112" s="120">
        <v>59.38</v>
      </c>
      <c r="F112" s="120">
        <v>57.05</v>
      </c>
      <c r="G112" s="120">
        <v>59.41</v>
      </c>
      <c r="H112" s="121" t="s">
        <v>76</v>
      </c>
      <c r="I112" s="122">
        <v>2686312</v>
      </c>
      <c r="J112" s="120">
        <v>155866328.0528</v>
      </c>
      <c r="K112" s="120">
        <v>58.601300000000002</v>
      </c>
      <c r="L112" s="120">
        <v>-0.77</v>
      </c>
      <c r="M112" s="120">
        <v>2.36</v>
      </c>
      <c r="N112" s="119">
        <v>0.15059529999999999</v>
      </c>
      <c r="O112" s="126">
        <v>0.12729380000000001</v>
      </c>
      <c r="Q112" s="226">
        <f>AVERAGE('SW-hisPrice-data'!D110,'CF-hisPrice-data'!D112,'ML-hisPrice-data'!D111,'Dis-hisPrice-data'!D111)</f>
        <v>-3.3114250000000007E-3</v>
      </c>
      <c r="R112" s="226">
        <f>$R$57*'SW-hisPrice-data'!D110+'Beta Caluclation'!$R$58*'CF-hisPrice-data'!D112+'Beta Caluclation'!$R$59*'ML-hisPrice-data'!D111+'Beta Caluclation'!$R$60*'Dis-hisPrice-data'!D111</f>
        <v>1.1020817678402228E-3</v>
      </c>
    </row>
    <row r="113" spans="1:18" x14ac:dyDescent="0.15">
      <c r="A113" s="125">
        <v>42811</v>
      </c>
      <c r="B113" s="120">
        <v>59.38</v>
      </c>
      <c r="C113" s="124">
        <v>-0.32</v>
      </c>
      <c r="D113" s="123">
        <v>-5.3600999999999996E-3</v>
      </c>
      <c r="E113" s="120">
        <v>59.91</v>
      </c>
      <c r="F113" s="120">
        <v>58.46</v>
      </c>
      <c r="G113" s="120">
        <v>60.57</v>
      </c>
      <c r="H113" s="121" t="s">
        <v>76</v>
      </c>
      <c r="I113" s="122">
        <v>2334715</v>
      </c>
      <c r="J113" s="120">
        <v>138265933.47749999</v>
      </c>
      <c r="K113" s="120">
        <v>59.204900000000002</v>
      </c>
      <c r="L113" s="120">
        <v>-0.53</v>
      </c>
      <c r="M113" s="120">
        <v>2.11</v>
      </c>
      <c r="N113" s="119">
        <v>-0.16865740000000001</v>
      </c>
      <c r="O113" s="126">
        <v>-0.1705729</v>
      </c>
      <c r="Q113" s="226">
        <f>AVERAGE('SW-hisPrice-data'!D111,'CF-hisPrice-data'!D113,'ML-hisPrice-data'!D112,'Dis-hisPrice-data'!D112)</f>
        <v>-1.15304E-2</v>
      </c>
      <c r="R113" s="226">
        <f>$R$57*'SW-hisPrice-data'!D111+'Beta Caluclation'!$R$58*'CF-hisPrice-data'!D113+'Beta Caluclation'!$R$59*'ML-hisPrice-data'!D112+'Beta Caluclation'!$R$60*'Dis-hisPrice-data'!D112</f>
        <v>2.9794195735171379E-3</v>
      </c>
    </row>
    <row r="114" spans="1:18" x14ac:dyDescent="0.15">
      <c r="A114" s="125">
        <v>42804</v>
      </c>
      <c r="B114" s="120">
        <v>59.7</v>
      </c>
      <c r="C114" s="124">
        <v>0.55000000000000004</v>
      </c>
      <c r="D114" s="123">
        <v>9.2984000000000001E-3</v>
      </c>
      <c r="E114" s="120">
        <v>59.01</v>
      </c>
      <c r="F114" s="120">
        <v>58.67</v>
      </c>
      <c r="G114" s="120">
        <v>59.994999999999997</v>
      </c>
      <c r="H114" s="121" t="s">
        <v>76</v>
      </c>
      <c r="I114" s="122">
        <v>2808367</v>
      </c>
      <c r="J114" s="120">
        <v>166700523.21180001</v>
      </c>
      <c r="K114" s="120">
        <v>59.598799999999997</v>
      </c>
      <c r="L114" s="120">
        <v>0.69</v>
      </c>
      <c r="M114" s="120">
        <v>1.325</v>
      </c>
      <c r="N114" s="119">
        <v>-0.52059710000000003</v>
      </c>
      <c r="O114" s="126">
        <v>-0.52328269999999999</v>
      </c>
      <c r="Q114" s="226">
        <f>AVERAGE('SW-hisPrice-data'!D112,'CF-hisPrice-data'!D114,'ML-hisPrice-data'!D113,'Dis-hisPrice-data'!D113)</f>
        <v>1.2354225E-2</v>
      </c>
      <c r="R114" s="226">
        <f>$R$57*'SW-hisPrice-data'!D112+'Beta Caluclation'!$R$58*'CF-hisPrice-data'!D114+'Beta Caluclation'!$R$59*'ML-hisPrice-data'!D113+'Beta Caluclation'!$R$60*'Dis-hisPrice-data'!D113</f>
        <v>8.2307355764571748E-4</v>
      </c>
    </row>
    <row r="115" spans="1:18" x14ac:dyDescent="0.15">
      <c r="A115" s="125">
        <v>42797</v>
      </c>
      <c r="B115" s="120">
        <v>59.15</v>
      </c>
      <c r="C115" s="124">
        <v>-0.19</v>
      </c>
      <c r="D115" s="123">
        <v>-3.2019000000000001E-3</v>
      </c>
      <c r="E115" s="120">
        <v>58.66</v>
      </c>
      <c r="F115" s="120">
        <v>58.43</v>
      </c>
      <c r="G115" s="120">
        <v>61.2</v>
      </c>
      <c r="H115" s="121" t="s">
        <v>76</v>
      </c>
      <c r="I115" s="122">
        <v>5858052</v>
      </c>
      <c r="J115" s="120">
        <v>349684208.71609998</v>
      </c>
      <c r="K115" s="120">
        <v>59.017899999999997</v>
      </c>
      <c r="L115" s="120">
        <v>0.49</v>
      </c>
      <c r="M115" s="120">
        <v>2.77</v>
      </c>
      <c r="N115" s="119">
        <v>9.8856799999999995E-2</v>
      </c>
      <c r="O115" s="126">
        <v>9.8882499999999998E-2</v>
      </c>
      <c r="Q115" s="226">
        <f>AVERAGE('SW-hisPrice-data'!D113,'CF-hisPrice-data'!D115,'ML-hisPrice-data'!D114,'Dis-hisPrice-data'!D114)</f>
        <v>-1.215565E-2</v>
      </c>
      <c r="R115" s="226">
        <f>$R$57*'SW-hisPrice-data'!D113+'Beta Caluclation'!$R$58*'CF-hisPrice-data'!D115+'Beta Caluclation'!$R$59*'ML-hisPrice-data'!D114+'Beta Caluclation'!$R$60*'Dis-hisPrice-data'!D114</f>
        <v>3.121881468064277E-3</v>
      </c>
    </row>
    <row r="116" spans="1:18" x14ac:dyDescent="0.15">
      <c r="A116" s="125">
        <v>42790</v>
      </c>
      <c r="B116" s="120">
        <v>59.34</v>
      </c>
      <c r="C116" s="124">
        <v>-2.31</v>
      </c>
      <c r="D116" s="123">
        <v>-3.7469599999999999E-2</v>
      </c>
      <c r="E116" s="120">
        <v>61.65</v>
      </c>
      <c r="F116" s="120">
        <v>57.9</v>
      </c>
      <c r="G116" s="120">
        <v>62.63</v>
      </c>
      <c r="H116" s="121" t="s">
        <v>76</v>
      </c>
      <c r="I116" s="122">
        <v>5331042</v>
      </c>
      <c r="J116" s="120">
        <v>318218015.25470001</v>
      </c>
      <c r="K116" s="120">
        <v>58.7376</v>
      </c>
      <c r="L116" s="120">
        <v>-2.31</v>
      </c>
      <c r="M116" s="120">
        <v>4.7300000000000004</v>
      </c>
      <c r="N116" s="119">
        <v>0.71930939999999999</v>
      </c>
      <c r="O116" s="126">
        <v>0.6791838</v>
      </c>
      <c r="Q116" s="226">
        <f>AVERAGE('SW-hisPrice-data'!D114,'CF-hisPrice-data'!D116,'ML-hisPrice-data'!D115,'Dis-hisPrice-data'!D115)</f>
        <v>4.3560500000000011E-3</v>
      </c>
      <c r="R116" s="226">
        <f>$R$57*'SW-hisPrice-data'!D114+'Beta Caluclation'!$R$58*'CF-hisPrice-data'!D116+'Beta Caluclation'!$R$59*'ML-hisPrice-data'!D115+'Beta Caluclation'!$R$60*'Dis-hisPrice-data'!D115</f>
        <v>4.8888585358441636E-3</v>
      </c>
    </row>
    <row r="117" spans="1:18" x14ac:dyDescent="0.15">
      <c r="A117" s="125">
        <v>42783</v>
      </c>
      <c r="B117" s="120">
        <v>61.65</v>
      </c>
      <c r="C117" s="124">
        <v>1.1499999999999999</v>
      </c>
      <c r="D117" s="123">
        <v>1.9008299999999999E-2</v>
      </c>
      <c r="E117" s="120">
        <v>60.73</v>
      </c>
      <c r="F117" s="120">
        <v>60.03</v>
      </c>
      <c r="G117" s="120">
        <v>62.086399999999998</v>
      </c>
      <c r="H117" s="121" t="s">
        <v>76</v>
      </c>
      <c r="I117" s="122">
        <v>3100688</v>
      </c>
      <c r="J117" s="120">
        <v>189507553.13699999</v>
      </c>
      <c r="K117" s="120">
        <v>61.507199999999997</v>
      </c>
      <c r="L117" s="120">
        <v>0.92</v>
      </c>
      <c r="M117" s="120">
        <v>2.0564</v>
      </c>
      <c r="N117" s="119">
        <v>-0.3805731</v>
      </c>
      <c r="O117" s="126">
        <v>-0.37473099999999998</v>
      </c>
      <c r="Q117" s="226">
        <f>AVERAGE('SW-hisPrice-data'!D115,'CF-hisPrice-data'!D117,'ML-hisPrice-data'!D116,'Dis-hisPrice-data'!D116)</f>
        <v>2.0570824999999997E-2</v>
      </c>
      <c r="R117" s="226">
        <f>$R$57*'SW-hisPrice-data'!D115+'Beta Caluclation'!$R$58*'CF-hisPrice-data'!D117+'Beta Caluclation'!$R$59*'ML-hisPrice-data'!D116+'Beta Caluclation'!$R$60*'Dis-hisPrice-data'!D116</f>
        <v>1.0795592068291796E-2</v>
      </c>
    </row>
    <row r="118" spans="1:18" x14ac:dyDescent="0.15">
      <c r="A118" s="125">
        <v>42776</v>
      </c>
      <c r="B118" s="120">
        <v>60.5</v>
      </c>
      <c r="C118" s="124">
        <v>-0.19</v>
      </c>
      <c r="D118" s="123">
        <v>-3.1307000000000001E-3</v>
      </c>
      <c r="E118" s="120">
        <v>60.54</v>
      </c>
      <c r="F118" s="120">
        <v>59.73</v>
      </c>
      <c r="G118" s="120">
        <v>62.03</v>
      </c>
      <c r="H118" s="121" t="s">
        <v>76</v>
      </c>
      <c r="I118" s="122">
        <v>5005737</v>
      </c>
      <c r="J118" s="120">
        <v>303081636.75910002</v>
      </c>
      <c r="K118" s="120">
        <v>60.511200000000002</v>
      </c>
      <c r="L118" s="120">
        <v>-0.04</v>
      </c>
      <c r="M118" s="120">
        <v>2.2999999999999998</v>
      </c>
      <c r="N118" s="119">
        <v>0.72466870000000005</v>
      </c>
      <c r="O118" s="126">
        <v>0.739622</v>
      </c>
      <c r="Q118" s="226">
        <f>AVERAGE('SW-hisPrice-data'!D116,'CF-hisPrice-data'!D118,'ML-hisPrice-data'!D117,'Dis-hisPrice-data'!D117)</f>
        <v>1.2539599999999998E-2</v>
      </c>
      <c r="R118" s="226">
        <f>$R$57*'SW-hisPrice-data'!D116+'Beta Caluclation'!$R$58*'CF-hisPrice-data'!D118+'Beta Caluclation'!$R$59*'ML-hisPrice-data'!D117+'Beta Caluclation'!$R$60*'Dis-hisPrice-data'!D117</f>
        <v>-4.7299337471052843E-3</v>
      </c>
    </row>
    <row r="119" spans="1:18" x14ac:dyDescent="0.15">
      <c r="A119" s="125">
        <v>42769</v>
      </c>
      <c r="B119" s="120">
        <v>60.69</v>
      </c>
      <c r="C119" s="124">
        <v>0.19</v>
      </c>
      <c r="D119" s="123">
        <v>3.1405000000000001E-3</v>
      </c>
      <c r="E119" s="120">
        <v>60.4</v>
      </c>
      <c r="F119" s="120">
        <v>59.39</v>
      </c>
      <c r="G119" s="120">
        <v>60.78</v>
      </c>
      <c r="H119" s="121" t="s">
        <v>76</v>
      </c>
      <c r="I119" s="122">
        <v>2902434</v>
      </c>
      <c r="J119" s="120">
        <v>174222694.42899999</v>
      </c>
      <c r="K119" s="120">
        <v>60.596699999999998</v>
      </c>
      <c r="L119" s="120">
        <v>0.28999999999999998</v>
      </c>
      <c r="M119" s="120">
        <v>1.39</v>
      </c>
      <c r="N119" s="119">
        <v>0.11519310000000001</v>
      </c>
      <c r="O119" s="126">
        <v>0.100423</v>
      </c>
      <c r="Q119" s="226">
        <f>AVERAGE('SW-hisPrice-data'!D117,'CF-hisPrice-data'!D119,'ML-hisPrice-data'!D118,'Dis-hisPrice-data'!D118)</f>
        <v>-4.6131749999999997E-3</v>
      </c>
      <c r="R119" s="226">
        <f>$R$57*'SW-hisPrice-data'!D117+'Beta Caluclation'!$R$58*'CF-hisPrice-data'!D119+'Beta Caluclation'!$R$59*'ML-hisPrice-data'!D118+'Beta Caluclation'!$R$60*'Dis-hisPrice-data'!D118</f>
        <v>5.7463800092520962E-3</v>
      </c>
    </row>
    <row r="120" spans="1:18" x14ac:dyDescent="0.15">
      <c r="A120" s="125">
        <v>42762</v>
      </c>
      <c r="B120" s="120">
        <v>60.5</v>
      </c>
      <c r="C120" s="124">
        <v>-0.04</v>
      </c>
      <c r="D120" s="123">
        <v>-6.6069999999999996E-4</v>
      </c>
      <c r="E120" s="120">
        <v>60.25</v>
      </c>
      <c r="F120" s="120">
        <v>60.08</v>
      </c>
      <c r="G120" s="120">
        <v>61.81</v>
      </c>
      <c r="H120" s="121" t="s">
        <v>76</v>
      </c>
      <c r="I120" s="122">
        <v>2602629</v>
      </c>
      <c r="J120" s="120">
        <v>158323385.21169999</v>
      </c>
      <c r="K120" s="120">
        <v>60.497</v>
      </c>
      <c r="L120" s="120">
        <v>0.25</v>
      </c>
      <c r="M120" s="120">
        <v>1.73</v>
      </c>
      <c r="N120" s="119">
        <v>0.51148499999999997</v>
      </c>
      <c r="O120" s="126">
        <v>0.52122069999999998</v>
      </c>
      <c r="Q120" s="226">
        <f>AVERAGE('SW-hisPrice-data'!D118,'CF-hisPrice-data'!D120,'ML-hisPrice-data'!D119,'Dis-hisPrice-data'!D119)</f>
        <v>-4.0706500000000003E-3</v>
      </c>
      <c r="R120" s="226">
        <f>$R$57*'SW-hisPrice-data'!D118+'Beta Caluclation'!$R$58*'CF-hisPrice-data'!D120+'Beta Caluclation'!$R$59*'ML-hisPrice-data'!D119+'Beta Caluclation'!$R$60*'Dis-hisPrice-data'!D119</f>
        <v>1.1206437011750957E-2</v>
      </c>
    </row>
    <row r="121" spans="1:18" x14ac:dyDescent="0.15">
      <c r="A121" s="125">
        <v>42755</v>
      </c>
      <c r="B121" s="120">
        <v>60.54</v>
      </c>
      <c r="C121" s="124">
        <v>-0.06</v>
      </c>
      <c r="D121" s="123">
        <v>-9.9010000000000005E-4</v>
      </c>
      <c r="E121" s="120">
        <v>60.46</v>
      </c>
      <c r="F121" s="120">
        <v>59.97</v>
      </c>
      <c r="G121" s="120">
        <v>61.05</v>
      </c>
      <c r="H121" s="121" t="s">
        <v>76</v>
      </c>
      <c r="I121" s="122">
        <v>1721902</v>
      </c>
      <c r="J121" s="120">
        <v>104076539.7445</v>
      </c>
      <c r="K121" s="120">
        <v>60.428699999999999</v>
      </c>
      <c r="L121" s="120">
        <v>0.08</v>
      </c>
      <c r="M121" s="120">
        <v>1.08</v>
      </c>
      <c r="N121" s="119">
        <v>-0.21004030000000001</v>
      </c>
      <c r="O121" s="126">
        <v>-0.21303720000000001</v>
      </c>
      <c r="Q121" s="226">
        <f>AVERAGE('SW-hisPrice-data'!D119,'CF-hisPrice-data'!D121,'ML-hisPrice-data'!D120,'Dis-hisPrice-data'!D120)</f>
        <v>5.2337500000000006E-3</v>
      </c>
      <c r="R121" s="226">
        <f>$R$57*'SW-hisPrice-data'!D119+'Beta Caluclation'!$R$58*'CF-hisPrice-data'!D121+'Beta Caluclation'!$R$59*'ML-hisPrice-data'!D120+'Beta Caluclation'!$R$60*'Dis-hisPrice-data'!D120</f>
        <v>-1.5836708647394258E-3</v>
      </c>
    </row>
    <row r="122" spans="1:18" x14ac:dyDescent="0.15">
      <c r="A122" s="125">
        <v>42748</v>
      </c>
      <c r="B122" s="120">
        <v>60.6</v>
      </c>
      <c r="C122" s="124">
        <v>-0.02</v>
      </c>
      <c r="D122" s="123">
        <v>-3.299E-4</v>
      </c>
      <c r="E122" s="120">
        <v>60.75</v>
      </c>
      <c r="F122" s="120">
        <v>60.28</v>
      </c>
      <c r="G122" s="120">
        <v>61.31</v>
      </c>
      <c r="H122" s="121" t="s">
        <v>76</v>
      </c>
      <c r="I122" s="122">
        <v>2179734</v>
      </c>
      <c r="J122" s="120">
        <v>132250896.10619999</v>
      </c>
      <c r="K122" s="120">
        <v>60.495199999999997</v>
      </c>
      <c r="L122" s="120">
        <v>-0.15</v>
      </c>
      <c r="M122" s="120">
        <v>1.03</v>
      </c>
      <c r="N122" s="119">
        <v>-0.28260580000000002</v>
      </c>
      <c r="O122" s="126">
        <v>-0.27996749999999998</v>
      </c>
      <c r="Q122" s="226">
        <f>AVERAGE('SW-hisPrice-data'!D120,'CF-hisPrice-data'!D122,'ML-hisPrice-data'!D121,'Dis-hisPrice-data'!D121)</f>
        <v>6.9636499999999983E-3</v>
      </c>
      <c r="R122" s="226">
        <f>$R$57*'SW-hisPrice-data'!D120+'Beta Caluclation'!$R$58*'CF-hisPrice-data'!D122+'Beta Caluclation'!$R$59*'ML-hisPrice-data'!D121+'Beta Caluclation'!$R$60*'Dis-hisPrice-data'!D121</f>
        <v>-2.867349356371029E-3</v>
      </c>
    </row>
    <row r="123" spans="1:18" x14ac:dyDescent="0.15">
      <c r="A123" s="125">
        <v>42741</v>
      </c>
      <c r="B123" s="120">
        <v>60.62</v>
      </c>
      <c r="C123" s="124">
        <v>0.66</v>
      </c>
      <c r="D123" s="123">
        <v>1.1007299999999999E-2</v>
      </c>
      <c r="E123" s="120">
        <v>59.8</v>
      </c>
      <c r="F123" s="120">
        <v>59.6</v>
      </c>
      <c r="G123" s="120">
        <v>61.16</v>
      </c>
      <c r="H123" s="121" t="s">
        <v>76</v>
      </c>
      <c r="I123" s="122">
        <v>3038405</v>
      </c>
      <c r="J123" s="120">
        <v>183673512.8087</v>
      </c>
      <c r="K123" s="120">
        <v>60.817300000000003</v>
      </c>
      <c r="L123" s="120">
        <v>0.82</v>
      </c>
      <c r="M123" s="120">
        <v>1.56</v>
      </c>
      <c r="N123" s="119">
        <v>0.54641479999999998</v>
      </c>
      <c r="O123" s="126">
        <v>0.55521640000000005</v>
      </c>
      <c r="Q123" s="226">
        <f>AVERAGE('SW-hisPrice-data'!D121,'CF-hisPrice-data'!D123,'ML-hisPrice-data'!D122,'Dis-hisPrice-data'!D122)</f>
        <v>1.2894050000000001E-2</v>
      </c>
      <c r="R123" s="226">
        <f>$R$57*'SW-hisPrice-data'!D121+'Beta Caluclation'!$R$58*'CF-hisPrice-data'!D123+'Beta Caluclation'!$R$59*'ML-hisPrice-data'!D122+'Beta Caluclation'!$R$60*'Dis-hisPrice-data'!D122</f>
        <v>3.8165547977472562E-2</v>
      </c>
    </row>
    <row r="124" spans="1:18" x14ac:dyDescent="0.15">
      <c r="A124" s="125">
        <v>42734</v>
      </c>
      <c r="B124" s="120">
        <v>59.96</v>
      </c>
      <c r="C124" s="124">
        <v>0.17</v>
      </c>
      <c r="D124" s="123">
        <v>2.8433E-3</v>
      </c>
      <c r="E124" s="120">
        <v>59.9</v>
      </c>
      <c r="F124" s="120">
        <v>59.36</v>
      </c>
      <c r="G124" s="120">
        <v>60.685000000000002</v>
      </c>
      <c r="H124" s="121" t="s">
        <v>76</v>
      </c>
      <c r="I124" s="122">
        <v>1964806</v>
      </c>
      <c r="J124" s="120">
        <v>118101575.3972</v>
      </c>
      <c r="K124" s="120">
        <v>59.835999999999999</v>
      </c>
      <c r="L124" s="120">
        <v>0.06</v>
      </c>
      <c r="M124" s="120">
        <v>1.325</v>
      </c>
      <c r="N124" s="119">
        <v>-0.2398844</v>
      </c>
      <c r="O124" s="126">
        <v>-0.23580680000000001</v>
      </c>
      <c r="Q124" s="226">
        <f>AVERAGE('SW-hisPrice-data'!D122,'CF-hisPrice-data'!D124,'ML-hisPrice-data'!D123,'Dis-hisPrice-data'!D123)</f>
        <v>-5.049825E-3</v>
      </c>
      <c r="R124" s="226">
        <f>$R$57*'SW-hisPrice-data'!D122+'Beta Caluclation'!$R$58*'CF-hisPrice-data'!D124+'Beta Caluclation'!$R$59*'ML-hisPrice-data'!D123+'Beta Caluclation'!$R$60*'Dis-hisPrice-data'!D123</f>
        <v>-7.5720620316851051E-3</v>
      </c>
    </row>
    <row r="125" spans="1:18" x14ac:dyDescent="0.15">
      <c r="A125" s="125">
        <v>42727</v>
      </c>
      <c r="B125" s="120">
        <v>59.79</v>
      </c>
      <c r="C125" s="124">
        <v>0.86</v>
      </c>
      <c r="D125" s="123">
        <v>1.45936E-2</v>
      </c>
      <c r="E125" s="120">
        <v>58.85</v>
      </c>
      <c r="F125" s="120">
        <v>58.72</v>
      </c>
      <c r="G125" s="120">
        <v>60.54</v>
      </c>
      <c r="H125" s="121" t="s">
        <v>76</v>
      </c>
      <c r="I125" s="122">
        <v>2584878</v>
      </c>
      <c r="J125" s="120">
        <v>154544132.42050001</v>
      </c>
      <c r="K125" s="120">
        <v>59.646599999999999</v>
      </c>
      <c r="L125" s="120">
        <v>0.94</v>
      </c>
      <c r="M125" s="120">
        <v>1.82</v>
      </c>
      <c r="N125" s="119">
        <v>-0.35797980000000001</v>
      </c>
      <c r="O125" s="126">
        <v>-0.34838039999999998</v>
      </c>
      <c r="Q125" s="226">
        <f>AVERAGE('SW-hisPrice-data'!D123,'CF-hisPrice-data'!D125,'ML-hisPrice-data'!D124,'Dis-hisPrice-data'!D124)</f>
        <v>4.9668500000000001E-3</v>
      </c>
      <c r="R125" s="226">
        <f>$R$57*'SW-hisPrice-data'!D123+'Beta Caluclation'!$R$58*'CF-hisPrice-data'!D125+'Beta Caluclation'!$R$59*'ML-hisPrice-data'!D124+'Beta Caluclation'!$R$60*'Dis-hisPrice-data'!D124</f>
        <v>1.2083807302177632E-2</v>
      </c>
    </row>
    <row r="126" spans="1:18" x14ac:dyDescent="0.15">
      <c r="A126" s="125">
        <v>42720</v>
      </c>
      <c r="B126" s="120">
        <v>58.93</v>
      </c>
      <c r="C126" s="124">
        <v>-0.22</v>
      </c>
      <c r="D126" s="123">
        <v>-3.7193999999999999E-3</v>
      </c>
      <c r="E126" s="120">
        <v>59</v>
      </c>
      <c r="F126" s="120">
        <v>58.331000000000003</v>
      </c>
      <c r="G126" s="120">
        <v>59.47</v>
      </c>
      <c r="H126" s="121" t="s">
        <v>76</v>
      </c>
      <c r="I126" s="122">
        <v>4026163</v>
      </c>
      <c r="J126" s="120">
        <v>237169254.8326</v>
      </c>
      <c r="K126" s="120">
        <v>58.892800000000001</v>
      </c>
      <c r="L126" s="120">
        <v>-7.0000000000000007E-2</v>
      </c>
      <c r="M126" s="120">
        <v>1.139</v>
      </c>
      <c r="N126" s="119">
        <v>-1.02589E-2</v>
      </c>
      <c r="O126" s="126">
        <v>-6.4508999999999999E-3</v>
      </c>
      <c r="Q126" s="226">
        <f>AVERAGE('SW-hisPrice-data'!D124,'CF-hisPrice-data'!D126,'ML-hisPrice-data'!D125,'Dis-hisPrice-data'!D125)</f>
        <v>1.89696E-2</v>
      </c>
      <c r="R126" s="226">
        <f>$R$57*'SW-hisPrice-data'!D124+'Beta Caluclation'!$R$58*'CF-hisPrice-data'!D126+'Beta Caluclation'!$R$59*'ML-hisPrice-data'!D125+'Beta Caluclation'!$R$60*'Dis-hisPrice-data'!D125</f>
        <v>-3.4147911238172979E-3</v>
      </c>
    </row>
    <row r="127" spans="1:18" x14ac:dyDescent="0.15">
      <c r="A127" s="125">
        <v>42713</v>
      </c>
      <c r="B127" s="120">
        <v>59.15</v>
      </c>
      <c r="C127" s="124">
        <v>1.51</v>
      </c>
      <c r="D127" s="123">
        <v>2.6197100000000001E-2</v>
      </c>
      <c r="E127" s="120">
        <v>57.95</v>
      </c>
      <c r="F127" s="120">
        <v>57.15</v>
      </c>
      <c r="G127" s="120">
        <v>59.72</v>
      </c>
      <c r="H127" s="121" t="s">
        <v>76</v>
      </c>
      <c r="I127" s="122">
        <v>4067895</v>
      </c>
      <c r="J127" s="120">
        <v>238709135.1365</v>
      </c>
      <c r="K127" s="120">
        <v>59.130600000000001</v>
      </c>
      <c r="L127" s="120">
        <v>1.2</v>
      </c>
      <c r="M127" s="120">
        <v>2.57</v>
      </c>
      <c r="N127" s="119">
        <v>-0.18991630000000001</v>
      </c>
      <c r="O127" s="126">
        <v>-0.17241190000000001</v>
      </c>
      <c r="Q127" s="226">
        <f>AVERAGE('SW-hisPrice-data'!D125,'CF-hisPrice-data'!D127,'ML-hisPrice-data'!D126,'Dis-hisPrice-data'!D126)</f>
        <v>4.4331825000000005E-2</v>
      </c>
      <c r="R127" s="226">
        <f>$R$57*'SW-hisPrice-data'!D125+'Beta Caluclation'!$R$58*'CF-hisPrice-data'!D127+'Beta Caluclation'!$R$59*'ML-hisPrice-data'!D126+'Beta Caluclation'!$R$60*'Dis-hisPrice-data'!D126</f>
        <v>5.6890583757562632E-2</v>
      </c>
    </row>
    <row r="128" spans="1:18" x14ac:dyDescent="0.15">
      <c r="A128" s="125">
        <v>42706</v>
      </c>
      <c r="B128" s="120">
        <v>57.64</v>
      </c>
      <c r="C128" s="124">
        <v>-0.19</v>
      </c>
      <c r="D128" s="123">
        <v>-3.2854999999999998E-3</v>
      </c>
      <c r="E128" s="120">
        <v>57.67</v>
      </c>
      <c r="F128" s="120">
        <v>56.37</v>
      </c>
      <c r="G128" s="120">
        <v>58.04</v>
      </c>
      <c r="H128" s="121" t="s">
        <v>76</v>
      </c>
      <c r="I128" s="122">
        <v>5021574</v>
      </c>
      <c r="J128" s="120">
        <v>288439552.43870002</v>
      </c>
      <c r="K128" s="120">
        <v>57.548099999999998</v>
      </c>
      <c r="L128" s="120">
        <v>-0.03</v>
      </c>
      <c r="M128" s="120">
        <v>1.67</v>
      </c>
      <c r="N128" s="119">
        <v>1.6356108</v>
      </c>
      <c r="O128" s="126">
        <v>1.6397131</v>
      </c>
      <c r="Q128" s="226">
        <f>AVERAGE('SW-hisPrice-data'!D126,'CF-hisPrice-data'!D128,'ML-hisPrice-data'!D127,'Dis-hisPrice-data'!D127)</f>
        <v>-6.5863749999999993E-3</v>
      </c>
      <c r="R128" s="226">
        <f>$R$57*'SW-hisPrice-data'!D126+'Beta Caluclation'!$R$58*'CF-hisPrice-data'!D128+'Beta Caluclation'!$R$59*'ML-hisPrice-data'!D127+'Beta Caluclation'!$R$60*'Dis-hisPrice-data'!D127</f>
        <v>-4.0541459818271069E-3</v>
      </c>
    </row>
    <row r="129" spans="1:18" x14ac:dyDescent="0.15">
      <c r="A129" s="125">
        <v>42699</v>
      </c>
      <c r="B129" s="120">
        <v>57.83</v>
      </c>
      <c r="C129" s="124">
        <v>1.6</v>
      </c>
      <c r="D129" s="123">
        <v>2.84546E-2</v>
      </c>
      <c r="E129" s="120">
        <v>56.39</v>
      </c>
      <c r="F129" s="120">
        <v>56.39</v>
      </c>
      <c r="G129" s="120">
        <v>57.88</v>
      </c>
      <c r="H129" s="121" t="s">
        <v>76</v>
      </c>
      <c r="I129" s="122">
        <v>1905279</v>
      </c>
      <c r="J129" s="120">
        <v>109269280.20550001</v>
      </c>
      <c r="K129" s="120">
        <v>57.692799999999998</v>
      </c>
      <c r="L129" s="120">
        <v>1.44</v>
      </c>
      <c r="M129" s="120">
        <v>1.49</v>
      </c>
      <c r="N129" s="119">
        <v>-0.65994129999999995</v>
      </c>
      <c r="O129" s="126">
        <v>-0.64375340000000003</v>
      </c>
      <c r="Q129" s="226">
        <f>AVERAGE('SW-hisPrice-data'!D127,'CF-hisPrice-data'!D129,'ML-hisPrice-data'!D128,'Dis-hisPrice-data'!D128)</f>
        <v>7.8736000000000014E-3</v>
      </c>
      <c r="R129" s="226">
        <f>$R$57*'SW-hisPrice-data'!D127+'Beta Caluclation'!$R$58*'CF-hisPrice-data'!D129+'Beta Caluclation'!$R$59*'ML-hisPrice-data'!D128+'Beta Caluclation'!$R$60*'Dis-hisPrice-data'!D128</f>
        <v>5.2743638158260229E-3</v>
      </c>
    </row>
    <row r="130" spans="1:18" x14ac:dyDescent="0.15">
      <c r="A130" s="125">
        <v>42692</v>
      </c>
      <c r="B130" s="120">
        <v>56.23</v>
      </c>
      <c r="C130" s="124">
        <v>0.06</v>
      </c>
      <c r="D130" s="123">
        <v>1.0682000000000001E-3</v>
      </c>
      <c r="E130" s="120">
        <v>56.11</v>
      </c>
      <c r="F130" s="120">
        <v>53.98</v>
      </c>
      <c r="G130" s="120">
        <v>56.48</v>
      </c>
      <c r="H130" s="121" t="s">
        <v>76</v>
      </c>
      <c r="I130" s="122">
        <v>5602794</v>
      </c>
      <c r="J130" s="120">
        <v>306723684.2615</v>
      </c>
      <c r="K130" s="120">
        <v>56.046799999999998</v>
      </c>
      <c r="L130" s="120">
        <v>0.12</v>
      </c>
      <c r="M130" s="120">
        <v>2.5</v>
      </c>
      <c r="N130" s="119">
        <v>0.28437790000000002</v>
      </c>
      <c r="O130" s="126">
        <v>0.23952780000000001</v>
      </c>
      <c r="Q130" s="226">
        <f>AVERAGE('SW-hisPrice-data'!D128,'CF-hisPrice-data'!D130,'ML-hisPrice-data'!D129,'Dis-hisPrice-data'!D129)</f>
        <v>5.0009249999999998E-3</v>
      </c>
      <c r="R130" s="226">
        <f>$R$57*'SW-hisPrice-data'!D128+'Beta Caluclation'!$R$58*'CF-hisPrice-data'!D130+'Beta Caluclation'!$R$59*'ML-hisPrice-data'!D129+'Beta Caluclation'!$R$60*'Dis-hisPrice-data'!D129</f>
        <v>5.799330080756138E-3</v>
      </c>
    </row>
    <row r="131" spans="1:18" x14ac:dyDescent="0.15">
      <c r="A131" s="125">
        <v>42685</v>
      </c>
      <c r="B131" s="120">
        <v>56.17</v>
      </c>
      <c r="C131" s="124">
        <v>0.86</v>
      </c>
      <c r="D131" s="123">
        <v>1.55487E-2</v>
      </c>
      <c r="E131" s="120">
        <v>55.81</v>
      </c>
      <c r="F131" s="120">
        <v>55.29</v>
      </c>
      <c r="G131" s="120">
        <v>57.51</v>
      </c>
      <c r="H131" s="121" t="s">
        <v>76</v>
      </c>
      <c r="I131" s="122">
        <v>4362263</v>
      </c>
      <c r="J131" s="120">
        <v>247452048.8951</v>
      </c>
      <c r="K131" s="120">
        <v>56.2605</v>
      </c>
      <c r="L131" s="120">
        <v>0.36</v>
      </c>
      <c r="M131" s="120">
        <v>2.2200000000000002</v>
      </c>
      <c r="N131" s="119">
        <v>-7.9964099999999996E-2</v>
      </c>
      <c r="O131" s="126">
        <v>-5.84439E-2</v>
      </c>
      <c r="Q131" s="226">
        <f>AVERAGE('SW-hisPrice-data'!D129,'CF-hisPrice-data'!D131,'ML-hisPrice-data'!D130,'Dis-hisPrice-data'!D130)</f>
        <v>6.8257349999999994E-2</v>
      </c>
      <c r="R131" s="226">
        <f>$R$57*'SW-hisPrice-data'!D129+'Beta Caluclation'!$R$58*'CF-hisPrice-data'!D131+'Beta Caluclation'!$R$59*'ML-hisPrice-data'!D130+'Beta Caluclation'!$R$60*'Dis-hisPrice-data'!D130</f>
        <v>5.0822616019587631E-2</v>
      </c>
    </row>
    <row r="132" spans="1:18" x14ac:dyDescent="0.15">
      <c r="A132" s="125">
        <v>42678</v>
      </c>
      <c r="B132" s="120">
        <v>55.31</v>
      </c>
      <c r="C132" s="124">
        <v>1.1399999999999999</v>
      </c>
      <c r="D132" s="123">
        <v>2.1044899999999998E-2</v>
      </c>
      <c r="E132" s="120">
        <v>54.46</v>
      </c>
      <c r="F132" s="120">
        <v>54.07</v>
      </c>
      <c r="G132" s="120">
        <v>55.97</v>
      </c>
      <c r="H132" s="121" t="s">
        <v>76</v>
      </c>
      <c r="I132" s="122">
        <v>4741405</v>
      </c>
      <c r="J132" s="120">
        <v>262811789.49059999</v>
      </c>
      <c r="K132" s="120">
        <v>55.614400000000003</v>
      </c>
      <c r="L132" s="120">
        <v>0.85</v>
      </c>
      <c r="M132" s="120">
        <v>1.9</v>
      </c>
      <c r="N132" s="119">
        <v>-0.47961310000000001</v>
      </c>
      <c r="O132" s="126">
        <v>-0.4533797</v>
      </c>
      <c r="Q132" s="226">
        <f>AVERAGE('SW-hisPrice-data'!D130,'CF-hisPrice-data'!D132,'ML-hisPrice-data'!D131,'Dis-hisPrice-data'!D131)</f>
        <v>-7.3737249999999994E-3</v>
      </c>
      <c r="R132" s="226">
        <f>$R$57*'SW-hisPrice-data'!D130+'Beta Caluclation'!$R$58*'CF-hisPrice-data'!D132+'Beta Caluclation'!$R$59*'ML-hisPrice-data'!D131+'Beta Caluclation'!$R$60*'Dis-hisPrice-data'!D131</f>
        <v>-1.3713676384112125E-2</v>
      </c>
    </row>
    <row r="133" spans="1:18" x14ac:dyDescent="0.15">
      <c r="A133" s="125">
        <v>42671</v>
      </c>
      <c r="B133" s="120">
        <v>54.17</v>
      </c>
      <c r="C133" s="124">
        <v>2.35</v>
      </c>
      <c r="D133" s="123">
        <v>4.5349300000000002E-2</v>
      </c>
      <c r="E133" s="120">
        <v>52.13</v>
      </c>
      <c r="F133" s="120">
        <v>50.564999999999998</v>
      </c>
      <c r="G133" s="120">
        <v>54.35</v>
      </c>
      <c r="H133" s="121" t="s">
        <v>76</v>
      </c>
      <c r="I133" s="122">
        <v>9111307</v>
      </c>
      <c r="J133" s="120">
        <v>480794017.91479999</v>
      </c>
      <c r="K133" s="120">
        <v>53.936300000000003</v>
      </c>
      <c r="L133" s="120">
        <v>2.04</v>
      </c>
      <c r="M133" s="120">
        <v>3.7850000000000001</v>
      </c>
      <c r="N133" s="119">
        <v>3.0712646000000001</v>
      </c>
      <c r="O133" s="126">
        <v>3.1874894999999999</v>
      </c>
      <c r="Q133" s="226">
        <f>AVERAGE('SW-hisPrice-data'!D131,'CF-hisPrice-data'!D133,'ML-hisPrice-data'!D132,'Dis-hisPrice-data'!D132)</f>
        <v>5.2016500000000004E-3</v>
      </c>
      <c r="R133" s="226">
        <f>$R$57*'SW-hisPrice-data'!D131+'Beta Caluclation'!$R$58*'CF-hisPrice-data'!D133+'Beta Caluclation'!$R$59*'ML-hisPrice-data'!D132+'Beta Caluclation'!$R$60*'Dis-hisPrice-data'!D132</f>
        <v>7.1315550771984364E-3</v>
      </c>
    </row>
    <row r="134" spans="1:18" x14ac:dyDescent="0.15">
      <c r="A134" s="125">
        <v>42664</v>
      </c>
      <c r="B134" s="120">
        <v>51.82</v>
      </c>
      <c r="C134" s="124">
        <v>1.07</v>
      </c>
      <c r="D134" s="123">
        <v>2.10837E-2</v>
      </c>
      <c r="E134" s="120">
        <v>50.6</v>
      </c>
      <c r="F134" s="120">
        <v>50.52</v>
      </c>
      <c r="G134" s="120">
        <v>51.84</v>
      </c>
      <c r="H134" s="121" t="s">
        <v>76</v>
      </c>
      <c r="I134" s="122">
        <v>2237955</v>
      </c>
      <c r="J134" s="120">
        <v>114816770.4314</v>
      </c>
      <c r="K134" s="120">
        <v>51.5764</v>
      </c>
      <c r="L134" s="120">
        <v>1.22</v>
      </c>
      <c r="M134" s="120">
        <v>1.32</v>
      </c>
      <c r="N134" s="119">
        <v>-0.61898980000000003</v>
      </c>
      <c r="O134" s="126">
        <v>-0.61826300000000001</v>
      </c>
      <c r="Q134" s="226">
        <f>AVERAGE('SW-hisPrice-data'!D132,'CF-hisPrice-data'!D134,'ML-hisPrice-data'!D133,'Dis-hisPrice-data'!D133)</f>
        <v>1.4591399999999999E-2</v>
      </c>
      <c r="R134" s="226">
        <f>$R$57*'SW-hisPrice-data'!D132+'Beta Caluclation'!$R$58*'CF-hisPrice-data'!D134+'Beta Caluclation'!$R$59*'ML-hisPrice-data'!D133+'Beta Caluclation'!$R$60*'Dis-hisPrice-data'!D133</f>
        <v>1.7409566351992263E-2</v>
      </c>
    </row>
    <row r="135" spans="1:18" x14ac:dyDescent="0.15">
      <c r="A135" s="125">
        <v>42657</v>
      </c>
      <c r="B135" s="120">
        <v>50.75</v>
      </c>
      <c r="C135" s="124">
        <v>-1.76</v>
      </c>
      <c r="D135" s="123">
        <v>-3.3517400000000003E-2</v>
      </c>
      <c r="E135" s="120">
        <v>52.5</v>
      </c>
      <c r="F135" s="120">
        <v>50.33</v>
      </c>
      <c r="G135" s="120">
        <v>52.898400000000002</v>
      </c>
      <c r="H135" s="121" t="s">
        <v>76</v>
      </c>
      <c r="I135" s="122">
        <v>5873741</v>
      </c>
      <c r="J135" s="120">
        <v>300774531.13520002</v>
      </c>
      <c r="K135" s="120">
        <v>50.976599999999998</v>
      </c>
      <c r="L135" s="120">
        <v>-1.75</v>
      </c>
      <c r="M135" s="120">
        <v>2.5684</v>
      </c>
      <c r="N135" s="119">
        <v>-0.1232335</v>
      </c>
      <c r="O135" s="126">
        <v>-0.16176940000000001</v>
      </c>
      <c r="Q135" s="226">
        <f>AVERAGE('SW-hisPrice-data'!D133,'CF-hisPrice-data'!D135,'ML-hisPrice-data'!D134,'Dis-hisPrice-data'!D134)</f>
        <v>-1.2687074999999999E-2</v>
      </c>
      <c r="R135" s="226">
        <f>$R$57*'SW-hisPrice-data'!D133+'Beta Caluclation'!$R$58*'CF-hisPrice-data'!D135+'Beta Caluclation'!$R$59*'ML-hisPrice-data'!D134+'Beta Caluclation'!$R$60*'Dis-hisPrice-data'!D134</f>
        <v>-1.0788412250904862E-2</v>
      </c>
    </row>
    <row r="136" spans="1:18" x14ac:dyDescent="0.15">
      <c r="A136" s="125">
        <v>42650</v>
      </c>
      <c r="B136" s="120">
        <v>52.51</v>
      </c>
      <c r="C136" s="124">
        <v>-1.1000000000000001</v>
      </c>
      <c r="D136" s="123">
        <v>-2.0518600000000001E-2</v>
      </c>
      <c r="E136" s="120">
        <v>53.73</v>
      </c>
      <c r="F136" s="120">
        <v>52.39</v>
      </c>
      <c r="G136" s="120">
        <v>54.68</v>
      </c>
      <c r="H136" s="121" t="s">
        <v>76</v>
      </c>
      <c r="I136" s="122">
        <v>6699322</v>
      </c>
      <c r="J136" s="120">
        <v>358820749.42369998</v>
      </c>
      <c r="K136" s="120">
        <v>52.600700000000003</v>
      </c>
      <c r="L136" s="120">
        <v>-1.22</v>
      </c>
      <c r="M136" s="120">
        <v>2.29</v>
      </c>
      <c r="N136" s="119">
        <v>8.5573399999999994E-2</v>
      </c>
      <c r="O136" s="126">
        <v>8.1300300000000006E-2</v>
      </c>
      <c r="Q136" s="226">
        <f>AVERAGE('SW-hisPrice-data'!D134,'CF-hisPrice-data'!D136,'ML-hisPrice-data'!D135,'Dis-hisPrice-data'!D135)</f>
        <v>1.8485825000000001E-2</v>
      </c>
      <c r="R136" s="226">
        <f>$R$57*'SW-hisPrice-data'!D134+'Beta Caluclation'!$R$58*'CF-hisPrice-data'!D136+'Beta Caluclation'!$R$59*'ML-hisPrice-data'!D135+'Beta Caluclation'!$R$60*'Dis-hisPrice-data'!D135</f>
        <v>5.9734970779506784E-6</v>
      </c>
    </row>
    <row r="137" spans="1:18" x14ac:dyDescent="0.15">
      <c r="A137" s="125">
        <v>42643</v>
      </c>
      <c r="B137" s="120">
        <v>53.61</v>
      </c>
      <c r="C137" s="124">
        <v>-0.11</v>
      </c>
      <c r="D137" s="123">
        <v>-2.0477E-3</v>
      </c>
      <c r="E137" s="120">
        <v>53.59</v>
      </c>
      <c r="F137" s="120">
        <v>52.89</v>
      </c>
      <c r="G137" s="120">
        <v>54.45</v>
      </c>
      <c r="H137" s="121" t="s">
        <v>76</v>
      </c>
      <c r="I137" s="122">
        <v>6171229</v>
      </c>
      <c r="J137" s="120">
        <v>331841895.18940002</v>
      </c>
      <c r="K137" s="120">
        <v>53.566499999999998</v>
      </c>
      <c r="L137" s="120">
        <v>0.02</v>
      </c>
      <c r="M137" s="120">
        <v>1.56</v>
      </c>
      <c r="N137" s="119">
        <v>-3.7933700000000001E-2</v>
      </c>
      <c r="O137" s="126">
        <v>-1.8060900000000001E-2</v>
      </c>
      <c r="Q137" s="226">
        <f>AVERAGE('SW-hisPrice-data'!D135,'CF-hisPrice-data'!D137,'ML-hisPrice-data'!D136,'Dis-hisPrice-data'!D136)</f>
        <v>-3.0474800000000003E-2</v>
      </c>
      <c r="R137" s="226">
        <f>$R$57*'SW-hisPrice-data'!D135+'Beta Caluclation'!$R$58*'CF-hisPrice-data'!D137+'Beta Caluclation'!$R$59*'ML-hisPrice-data'!D136+'Beta Caluclation'!$R$60*'Dis-hisPrice-data'!D136</f>
        <v>-1.3647511754085408E-2</v>
      </c>
    </row>
    <row r="138" spans="1:18" x14ac:dyDescent="0.15">
      <c r="A138" s="125">
        <v>42636</v>
      </c>
      <c r="B138" s="120">
        <v>53.72</v>
      </c>
      <c r="C138" s="124">
        <v>1.9</v>
      </c>
      <c r="D138" s="123">
        <v>3.6665400000000001E-2</v>
      </c>
      <c r="E138" s="120">
        <v>51.9</v>
      </c>
      <c r="F138" s="120">
        <v>51.7</v>
      </c>
      <c r="G138" s="120">
        <v>53.94</v>
      </c>
      <c r="H138" s="121" t="s">
        <v>76</v>
      </c>
      <c r="I138" s="122">
        <v>6414557</v>
      </c>
      <c r="J138" s="120">
        <v>337945500.53899997</v>
      </c>
      <c r="K138" s="120">
        <v>53.664400000000001</v>
      </c>
      <c r="L138" s="120">
        <v>1.82</v>
      </c>
      <c r="M138" s="120">
        <v>2.2400000000000002</v>
      </c>
      <c r="N138" s="119">
        <v>-0.46450049999999998</v>
      </c>
      <c r="O138" s="126">
        <v>-0.4489899</v>
      </c>
      <c r="Q138" s="226">
        <f>AVERAGE('SW-hisPrice-data'!D136,'CF-hisPrice-data'!D138,'ML-hisPrice-data'!D137,'Dis-hisPrice-data'!D137)</f>
        <v>1.850775E-2</v>
      </c>
      <c r="R138" s="226">
        <f>$R$57*'SW-hisPrice-data'!D136+'Beta Caluclation'!$R$58*'CF-hisPrice-data'!D138+'Beta Caluclation'!$R$59*'ML-hisPrice-data'!D137+'Beta Caluclation'!$R$60*'Dis-hisPrice-data'!D137</f>
        <v>7.6014454749597192E-3</v>
      </c>
    </row>
    <row r="139" spans="1:18" x14ac:dyDescent="0.15">
      <c r="A139" s="125">
        <v>42629</v>
      </c>
      <c r="B139" s="120">
        <v>51.82</v>
      </c>
      <c r="C139" s="124">
        <v>3.52</v>
      </c>
      <c r="D139" s="123">
        <v>7.2877800000000006E-2</v>
      </c>
      <c r="E139" s="120">
        <v>47.82</v>
      </c>
      <c r="F139" s="120">
        <v>47.61</v>
      </c>
      <c r="G139" s="120">
        <v>53.36</v>
      </c>
      <c r="H139" s="121" t="s">
        <v>76</v>
      </c>
      <c r="I139" s="122">
        <v>11978643</v>
      </c>
      <c r="J139" s="120">
        <v>613319951.17560005</v>
      </c>
      <c r="K139" s="120">
        <v>52.1447</v>
      </c>
      <c r="L139" s="120">
        <v>4</v>
      </c>
      <c r="M139" s="120">
        <v>5.75</v>
      </c>
      <c r="N139" s="119">
        <v>1.5103827999999999</v>
      </c>
      <c r="O139" s="126">
        <v>1.6295367999999999</v>
      </c>
      <c r="Q139" s="226">
        <f>AVERAGE('SW-hisPrice-data'!D137,'CF-hisPrice-data'!D139,'ML-hisPrice-data'!D138,'Dis-hisPrice-data'!D138)</f>
        <v>1.5084824999999998E-2</v>
      </c>
      <c r="R139" s="226">
        <f>$R$57*'SW-hisPrice-data'!D137+'Beta Caluclation'!$R$58*'CF-hisPrice-data'!D139+'Beta Caluclation'!$R$59*'ML-hisPrice-data'!D138+'Beta Caluclation'!$R$60*'Dis-hisPrice-data'!D138</f>
        <v>3.3913749241529408E-3</v>
      </c>
    </row>
    <row r="140" spans="1:18" x14ac:dyDescent="0.15">
      <c r="A140" s="125">
        <v>42622</v>
      </c>
      <c r="B140" s="120">
        <v>48.3</v>
      </c>
      <c r="C140" s="124">
        <v>-0.08</v>
      </c>
      <c r="D140" s="123">
        <v>-1.6536000000000001E-3</v>
      </c>
      <c r="E140" s="120">
        <v>48.52</v>
      </c>
      <c r="F140" s="120">
        <v>48.06</v>
      </c>
      <c r="G140" s="120">
        <v>49.89</v>
      </c>
      <c r="H140" s="121" t="s">
        <v>76</v>
      </c>
      <c r="I140" s="122">
        <v>4771640</v>
      </c>
      <c r="J140" s="120">
        <v>233242578.69369999</v>
      </c>
      <c r="K140" s="120">
        <v>48.491799999999998</v>
      </c>
      <c r="L140" s="120">
        <v>-0.22</v>
      </c>
      <c r="M140" s="120">
        <v>1.83</v>
      </c>
      <c r="N140" s="119">
        <v>-0.22828660000000001</v>
      </c>
      <c r="O140" s="126">
        <v>-0.22905619999999999</v>
      </c>
      <c r="Q140" s="226">
        <f>AVERAGE('SW-hisPrice-data'!D138,'CF-hisPrice-data'!D140,'ML-hisPrice-data'!D139,'Dis-hisPrice-data'!D139)</f>
        <v>-2.9715875000000003E-2</v>
      </c>
      <c r="R140" s="226">
        <f>$R$57*'SW-hisPrice-data'!D138+'Beta Caluclation'!$R$58*'CF-hisPrice-data'!D140+'Beta Caluclation'!$R$59*'ML-hisPrice-data'!D139+'Beta Caluclation'!$R$60*'Dis-hisPrice-data'!D139</f>
        <v>-2.1049809211808716E-2</v>
      </c>
    </row>
    <row r="141" spans="1:18" x14ac:dyDescent="0.15">
      <c r="A141" s="125">
        <v>42615</v>
      </c>
      <c r="B141" s="120">
        <v>48.38</v>
      </c>
      <c r="C141" s="124">
        <v>-1.49</v>
      </c>
      <c r="D141" s="123">
        <v>-2.98777E-2</v>
      </c>
      <c r="E141" s="120">
        <v>49.96</v>
      </c>
      <c r="F141" s="120">
        <v>47.85</v>
      </c>
      <c r="G141" s="120">
        <v>50.59</v>
      </c>
      <c r="H141" s="121" t="s">
        <v>76</v>
      </c>
      <c r="I141" s="122">
        <v>6183176</v>
      </c>
      <c r="J141" s="120">
        <v>302541614.52710003</v>
      </c>
      <c r="K141" s="120">
        <v>48.510800000000003</v>
      </c>
      <c r="L141" s="120">
        <v>-1.58</v>
      </c>
      <c r="M141" s="120">
        <v>2.74</v>
      </c>
      <c r="N141" s="119">
        <v>1.6249300000000001E-2</v>
      </c>
      <c r="O141" s="126">
        <v>-1.2441300000000001E-2</v>
      </c>
      <c r="Q141" s="226">
        <f>AVERAGE('SW-hisPrice-data'!D139,'CF-hisPrice-data'!D141,'ML-hisPrice-data'!D140,'Dis-hisPrice-data'!D140)</f>
        <v>1.1114125000000002E-2</v>
      </c>
      <c r="R141" s="226">
        <f>$R$57*'SW-hisPrice-data'!D139+'Beta Caluclation'!$R$58*'CF-hisPrice-data'!D141+'Beta Caluclation'!$R$59*'ML-hisPrice-data'!D140+'Beta Caluclation'!$R$60*'Dis-hisPrice-data'!D140</f>
        <v>-3.0321716140314691E-3</v>
      </c>
    </row>
    <row r="142" spans="1:18" x14ac:dyDescent="0.15">
      <c r="A142" s="125">
        <v>42608</v>
      </c>
      <c r="B142" s="120">
        <v>49.87</v>
      </c>
      <c r="C142" s="124">
        <v>-0.23</v>
      </c>
      <c r="D142" s="123">
        <v>-4.5907999999999999E-3</v>
      </c>
      <c r="E142" s="120">
        <v>50.15</v>
      </c>
      <c r="F142" s="120">
        <v>49.36</v>
      </c>
      <c r="G142" s="120">
        <v>51.95</v>
      </c>
      <c r="H142" s="121" t="s">
        <v>76</v>
      </c>
      <c r="I142" s="122">
        <v>6084310</v>
      </c>
      <c r="J142" s="120">
        <v>306353058.7701</v>
      </c>
      <c r="K142" s="120">
        <v>49.923000000000002</v>
      </c>
      <c r="L142" s="120">
        <v>-0.28000000000000003</v>
      </c>
      <c r="M142" s="120">
        <v>2.59</v>
      </c>
      <c r="N142" s="119">
        <v>-5.3198999999999998E-3</v>
      </c>
      <c r="O142" s="126">
        <v>-1.8450100000000001E-2</v>
      </c>
      <c r="Q142" s="226">
        <f>AVERAGE('SW-hisPrice-data'!D140,'CF-hisPrice-data'!D142,'ML-hisPrice-data'!D141,'Dis-hisPrice-data'!D141)</f>
        <v>-5.32075E-3</v>
      </c>
      <c r="R142" s="226">
        <f>$R$57*'SW-hisPrice-data'!D140+'Beta Caluclation'!$R$58*'CF-hisPrice-data'!D142+'Beta Caluclation'!$R$59*'ML-hisPrice-data'!D141+'Beta Caluclation'!$R$60*'Dis-hisPrice-data'!D141</f>
        <v>-1.1239766159755298E-2</v>
      </c>
    </row>
    <row r="143" spans="1:18" x14ac:dyDescent="0.15">
      <c r="A143" s="125">
        <v>42601</v>
      </c>
      <c r="B143" s="120">
        <v>50.1</v>
      </c>
      <c r="C143" s="124">
        <v>-2.88</v>
      </c>
      <c r="D143" s="123">
        <v>-5.4360100000000001E-2</v>
      </c>
      <c r="E143" s="120">
        <v>52.84</v>
      </c>
      <c r="F143" s="120">
        <v>50.06</v>
      </c>
      <c r="G143" s="120">
        <v>52.9</v>
      </c>
      <c r="H143" s="121" t="s">
        <v>76</v>
      </c>
      <c r="I143" s="122">
        <v>6116851</v>
      </c>
      <c r="J143" s="120">
        <v>312111544.67879999</v>
      </c>
      <c r="K143" s="120">
        <v>50.3262</v>
      </c>
      <c r="L143" s="120">
        <v>-2.74</v>
      </c>
      <c r="M143" s="120">
        <v>2.84</v>
      </c>
      <c r="N143" s="119">
        <v>0.25073580000000001</v>
      </c>
      <c r="O143" s="126">
        <v>0.20369880000000001</v>
      </c>
      <c r="Q143" s="226">
        <f>AVERAGE('SW-hisPrice-data'!D141,'CF-hisPrice-data'!D143,'ML-hisPrice-data'!D142,'Dis-hisPrice-data'!D142)</f>
        <v>-1.4600575000000003E-2</v>
      </c>
      <c r="R143" s="226">
        <f>$R$57*'SW-hisPrice-data'!D141+'Beta Caluclation'!$R$58*'CF-hisPrice-data'!D143+'Beta Caluclation'!$R$59*'ML-hisPrice-data'!D142+'Beta Caluclation'!$R$60*'Dis-hisPrice-data'!D142</f>
        <v>-5.5818088375655436E-3</v>
      </c>
    </row>
    <row r="144" spans="1:18" x14ac:dyDescent="0.15">
      <c r="A144" s="125">
        <v>42594</v>
      </c>
      <c r="B144" s="120">
        <v>52.98</v>
      </c>
      <c r="C144" s="124">
        <v>-1.03</v>
      </c>
      <c r="D144" s="123">
        <v>-1.9070500000000001E-2</v>
      </c>
      <c r="E144" s="120">
        <v>53.97</v>
      </c>
      <c r="F144" s="120">
        <v>51.82</v>
      </c>
      <c r="G144" s="120">
        <v>54.22</v>
      </c>
      <c r="H144" s="121" t="s">
        <v>76</v>
      </c>
      <c r="I144" s="122">
        <v>4890602</v>
      </c>
      <c r="J144" s="120">
        <v>259293717.72389999</v>
      </c>
      <c r="K144" s="120">
        <v>53.1008</v>
      </c>
      <c r="L144" s="120">
        <v>-0.99</v>
      </c>
      <c r="M144" s="120">
        <v>2.4</v>
      </c>
      <c r="N144" s="119">
        <v>-0.25017600000000001</v>
      </c>
      <c r="O144" s="126">
        <v>-0.27497500000000002</v>
      </c>
      <c r="Q144" s="226">
        <f>AVERAGE('SW-hisPrice-data'!D142,'CF-hisPrice-data'!D144,'ML-hisPrice-data'!D143,'Dis-hisPrice-data'!D143)</f>
        <v>9.014250000000004E-4</v>
      </c>
      <c r="R144" s="226">
        <f>$R$57*'SW-hisPrice-data'!D142+'Beta Caluclation'!$R$58*'CF-hisPrice-data'!D144+'Beta Caluclation'!$R$59*'ML-hisPrice-data'!D143+'Beta Caluclation'!$R$60*'Dis-hisPrice-data'!D143</f>
        <v>7.6803310779703657E-3</v>
      </c>
    </row>
    <row r="145" spans="1:18" x14ac:dyDescent="0.15">
      <c r="A145" s="125">
        <v>42587</v>
      </c>
      <c r="B145" s="120">
        <v>54.01</v>
      </c>
      <c r="C145" s="124">
        <v>-2.38</v>
      </c>
      <c r="D145" s="123">
        <v>-4.2206100000000003E-2</v>
      </c>
      <c r="E145" s="120">
        <v>56.14</v>
      </c>
      <c r="F145" s="120">
        <v>53.93</v>
      </c>
      <c r="G145" s="120">
        <v>56.44</v>
      </c>
      <c r="H145" s="121" t="s">
        <v>76</v>
      </c>
      <c r="I145" s="122">
        <v>6522333</v>
      </c>
      <c r="J145" s="120">
        <v>357634183.27600002</v>
      </c>
      <c r="K145" s="120">
        <v>54.236899999999999</v>
      </c>
      <c r="L145" s="120">
        <v>-2.13</v>
      </c>
      <c r="M145" s="120">
        <v>2.5099999999999998</v>
      </c>
      <c r="N145" s="119">
        <v>-0.2417667</v>
      </c>
      <c r="O145" s="126">
        <v>-0.27529779999999998</v>
      </c>
      <c r="Q145" s="226">
        <f>AVERAGE('SW-hisPrice-data'!D143,'CF-hisPrice-data'!D145,'ML-hisPrice-data'!D144,'Dis-hisPrice-data'!D144)</f>
        <v>-2.7312299999999998E-2</v>
      </c>
      <c r="R145" s="226">
        <f>$R$57*'SW-hisPrice-data'!D143+'Beta Caluclation'!$R$58*'CF-hisPrice-data'!D145+'Beta Caluclation'!$R$59*'ML-hisPrice-data'!D144+'Beta Caluclation'!$R$60*'Dis-hisPrice-data'!D144</f>
        <v>-1.858781853850488E-3</v>
      </c>
    </row>
    <row r="146" spans="1:18" x14ac:dyDescent="0.15">
      <c r="A146" s="125">
        <v>42580</v>
      </c>
      <c r="B146" s="120">
        <v>56.39</v>
      </c>
      <c r="C146" s="124">
        <v>-3.07</v>
      </c>
      <c r="D146" s="123">
        <v>-5.1631299999999998E-2</v>
      </c>
      <c r="E146" s="120">
        <v>59.22</v>
      </c>
      <c r="F146" s="120">
        <v>56</v>
      </c>
      <c r="G146" s="120">
        <v>60</v>
      </c>
      <c r="H146" s="121" t="s">
        <v>76</v>
      </c>
      <c r="I146" s="122">
        <v>8602013</v>
      </c>
      <c r="J146" s="120">
        <v>493491251.98390001</v>
      </c>
      <c r="K146" s="120">
        <v>56.596800000000002</v>
      </c>
      <c r="L146" s="120">
        <v>-2.83</v>
      </c>
      <c r="M146" s="120">
        <v>4</v>
      </c>
      <c r="N146" s="119">
        <v>1.3299331000000001</v>
      </c>
      <c r="O146" s="126">
        <v>1.2491577</v>
      </c>
      <c r="Q146" s="226">
        <f>AVERAGE('SW-hisPrice-data'!D144,'CF-hisPrice-data'!D146,'ML-hisPrice-data'!D145,'Dis-hisPrice-data'!D145)</f>
        <v>-1.9133375000000001E-2</v>
      </c>
      <c r="R146" s="226">
        <f>$R$57*'SW-hisPrice-data'!D144+'Beta Caluclation'!$R$58*'CF-hisPrice-data'!D146+'Beta Caluclation'!$R$59*'ML-hisPrice-data'!D145+'Beta Caluclation'!$R$60*'Dis-hisPrice-data'!D145</f>
        <v>-1.8053997084393598E-2</v>
      </c>
    </row>
    <row r="147" spans="1:18" x14ac:dyDescent="0.15">
      <c r="A147" s="125">
        <v>42573</v>
      </c>
      <c r="B147" s="120">
        <v>59.46</v>
      </c>
      <c r="C147" s="124">
        <v>0.48</v>
      </c>
      <c r="D147" s="123">
        <v>8.1384000000000005E-3</v>
      </c>
      <c r="E147" s="120">
        <v>58.94</v>
      </c>
      <c r="F147" s="120">
        <v>58.58</v>
      </c>
      <c r="G147" s="120">
        <v>60.279000000000003</v>
      </c>
      <c r="H147" s="121" t="s">
        <v>76</v>
      </c>
      <c r="I147" s="122">
        <v>3691957</v>
      </c>
      <c r="J147" s="120">
        <v>219411580.26539999</v>
      </c>
      <c r="K147" s="120">
        <v>59.359099999999998</v>
      </c>
      <c r="L147" s="120">
        <v>0.52</v>
      </c>
      <c r="M147" s="120">
        <v>1.6990000000000001</v>
      </c>
      <c r="N147" s="119">
        <v>-7.53471E-2</v>
      </c>
      <c r="O147" s="126">
        <v>-6.2268499999999997E-2</v>
      </c>
      <c r="Q147" s="226">
        <f>AVERAGE('SW-hisPrice-data'!D145,'CF-hisPrice-data'!D147,'ML-hisPrice-data'!D146,'Dis-hisPrice-data'!D146)</f>
        <v>1.4625875E-2</v>
      </c>
      <c r="R147" s="226">
        <f>$R$57*'SW-hisPrice-data'!D145+'Beta Caluclation'!$R$58*'CF-hisPrice-data'!D147+'Beta Caluclation'!$R$59*'ML-hisPrice-data'!D146+'Beta Caluclation'!$R$60*'Dis-hisPrice-data'!D146</f>
        <v>-1.3808902139828827E-2</v>
      </c>
    </row>
    <row r="148" spans="1:18" x14ac:dyDescent="0.15">
      <c r="A148" s="125">
        <v>42566</v>
      </c>
      <c r="B148" s="120">
        <v>58.98</v>
      </c>
      <c r="C148" s="124">
        <v>1.1599999999999999</v>
      </c>
      <c r="D148" s="123">
        <v>2.0062300000000002E-2</v>
      </c>
      <c r="E148" s="120">
        <v>58</v>
      </c>
      <c r="F148" s="120">
        <v>57.45</v>
      </c>
      <c r="G148" s="120">
        <v>59.42</v>
      </c>
      <c r="H148" s="121" t="s">
        <v>76</v>
      </c>
      <c r="I148" s="122">
        <v>3992803</v>
      </c>
      <c r="J148" s="120">
        <v>233981241.95840001</v>
      </c>
      <c r="K148" s="120">
        <v>58.872</v>
      </c>
      <c r="L148" s="120">
        <v>0.98</v>
      </c>
      <c r="M148" s="120">
        <v>1.97</v>
      </c>
      <c r="N148" s="119">
        <v>4.0729599999999998E-2</v>
      </c>
      <c r="O148" s="126">
        <v>6.5837900000000005E-2</v>
      </c>
      <c r="Q148" s="226">
        <f>AVERAGE('SW-hisPrice-data'!D146,'CF-hisPrice-data'!D148,'ML-hisPrice-data'!D147,'Dis-hisPrice-data'!D147)</f>
        <v>1.8411574999999999E-2</v>
      </c>
      <c r="R148" s="226">
        <f>$R$57*'SW-hisPrice-data'!D146+'Beta Caluclation'!$R$58*'CF-hisPrice-data'!D148+'Beta Caluclation'!$R$59*'ML-hisPrice-data'!D147+'Beta Caluclation'!$R$60*'Dis-hisPrice-data'!D147</f>
        <v>6.1771582595962519E-3</v>
      </c>
    </row>
    <row r="149" spans="1:18" x14ac:dyDescent="0.15">
      <c r="A149" s="125">
        <v>42559</v>
      </c>
      <c r="B149" s="120">
        <v>57.82</v>
      </c>
      <c r="C149" s="124">
        <v>0.28000000000000003</v>
      </c>
      <c r="D149" s="123">
        <v>4.8662000000000002E-3</v>
      </c>
      <c r="E149" s="120">
        <v>57.42</v>
      </c>
      <c r="F149" s="120">
        <v>56.12</v>
      </c>
      <c r="G149" s="120">
        <v>57.97</v>
      </c>
      <c r="H149" s="121" t="s">
        <v>76</v>
      </c>
      <c r="I149" s="122">
        <v>3836542</v>
      </c>
      <c r="J149" s="120">
        <v>219527981.62529999</v>
      </c>
      <c r="K149" s="120">
        <v>57.815899999999999</v>
      </c>
      <c r="L149" s="120">
        <v>0.4</v>
      </c>
      <c r="M149" s="120">
        <v>1.85</v>
      </c>
      <c r="N149" s="119">
        <v>-0.28809079999999998</v>
      </c>
      <c r="O149" s="126">
        <v>-0.28486</v>
      </c>
      <c r="Q149" s="226">
        <f>AVERAGE('SW-hisPrice-data'!D147,'CF-hisPrice-data'!D149,'ML-hisPrice-data'!D148,'Dis-hisPrice-data'!D148)</f>
        <v>1.849365E-2</v>
      </c>
      <c r="R149" s="226">
        <f>$R$57*'SW-hisPrice-data'!D147+'Beta Caluclation'!$R$58*'CF-hisPrice-data'!D149+'Beta Caluclation'!$R$59*'ML-hisPrice-data'!D148+'Beta Caluclation'!$R$60*'Dis-hisPrice-data'!D148</f>
        <v>1.6497622567732243E-2</v>
      </c>
    </row>
    <row r="150" spans="1:18" x14ac:dyDescent="0.15">
      <c r="A150" s="125">
        <v>42552</v>
      </c>
      <c r="B150" s="120">
        <v>57.54</v>
      </c>
      <c r="C150" s="124">
        <v>-0.04</v>
      </c>
      <c r="D150" s="123">
        <v>-6.9470000000000003E-4</v>
      </c>
      <c r="E150" s="120">
        <v>56.74</v>
      </c>
      <c r="F150" s="120">
        <v>55.18</v>
      </c>
      <c r="G150" s="120">
        <v>58.860999999999997</v>
      </c>
      <c r="H150" s="121" t="s">
        <v>76</v>
      </c>
      <c r="I150" s="122">
        <v>5389089</v>
      </c>
      <c r="J150" s="120">
        <v>306972049.45730001</v>
      </c>
      <c r="K150" s="120">
        <v>57.726399999999998</v>
      </c>
      <c r="L150" s="120">
        <v>0.8</v>
      </c>
      <c r="M150" s="120">
        <v>3.681</v>
      </c>
      <c r="N150" s="119">
        <v>0.20360300000000001</v>
      </c>
      <c r="O150" s="126">
        <v>0.19036459999999999</v>
      </c>
      <c r="Q150" s="226">
        <f>AVERAGE('SW-hisPrice-data'!D148,'CF-hisPrice-data'!D150,'ML-hisPrice-data'!D149,'Dis-hisPrice-data'!D149)</f>
        <v>1.3005075E-2</v>
      </c>
      <c r="R150" s="226">
        <f>$R$57*'SW-hisPrice-data'!D148+'Beta Caluclation'!$R$58*'CF-hisPrice-data'!D150+'Beta Caluclation'!$R$59*'ML-hisPrice-data'!D149+'Beta Caluclation'!$R$60*'Dis-hisPrice-data'!D149</f>
        <v>2.3907522883282451E-2</v>
      </c>
    </row>
    <row r="151" spans="1:18" x14ac:dyDescent="0.15">
      <c r="A151" s="125">
        <v>42545</v>
      </c>
      <c r="B151" s="120">
        <v>57.58</v>
      </c>
      <c r="C151" s="124">
        <v>1.73</v>
      </c>
      <c r="D151" s="123">
        <v>3.0975800000000001E-2</v>
      </c>
      <c r="E151" s="120">
        <v>56.38</v>
      </c>
      <c r="F151" s="120">
        <v>56.35</v>
      </c>
      <c r="G151" s="120">
        <v>58.66</v>
      </c>
      <c r="H151" s="121" t="s">
        <v>76</v>
      </c>
      <c r="I151" s="122">
        <v>4477464</v>
      </c>
      <c r="J151" s="120">
        <v>257880690.97679999</v>
      </c>
      <c r="K151" s="120">
        <v>57.674500000000002</v>
      </c>
      <c r="L151" s="120">
        <v>1.2</v>
      </c>
      <c r="M151" s="120">
        <v>2.31</v>
      </c>
      <c r="N151" s="119">
        <v>0.2242941</v>
      </c>
      <c r="O151" s="126">
        <v>0.24249299999999999</v>
      </c>
      <c r="Q151" s="226">
        <f>AVERAGE('SW-hisPrice-data'!D149,'CF-hisPrice-data'!D151,'ML-hisPrice-data'!D150,'Dis-hisPrice-data'!D150)</f>
        <v>-8.925124999999999E-3</v>
      </c>
      <c r="R151" s="226">
        <f>$R$57*'SW-hisPrice-data'!D149+'Beta Caluclation'!$R$58*'CF-hisPrice-data'!D151+'Beta Caluclation'!$R$59*'ML-hisPrice-data'!D150+'Beta Caluclation'!$R$60*'Dis-hisPrice-data'!D150</f>
        <v>-2.3259485830013089E-2</v>
      </c>
    </row>
    <row r="152" spans="1:18" x14ac:dyDescent="0.15">
      <c r="A152" s="125">
        <v>42538</v>
      </c>
      <c r="B152" s="120">
        <v>55.85</v>
      </c>
      <c r="C152" s="124">
        <v>-1.94</v>
      </c>
      <c r="D152" s="123">
        <v>-3.3569799999999997E-2</v>
      </c>
      <c r="E152" s="120">
        <v>57.42</v>
      </c>
      <c r="F152" s="120">
        <v>55.72</v>
      </c>
      <c r="G152" s="120">
        <v>57.9</v>
      </c>
      <c r="H152" s="121" t="s">
        <v>76</v>
      </c>
      <c r="I152" s="122">
        <v>3657180</v>
      </c>
      <c r="J152" s="120">
        <v>207551017.4224</v>
      </c>
      <c r="K152" s="120">
        <v>55.916899999999998</v>
      </c>
      <c r="L152" s="120">
        <v>-1.57</v>
      </c>
      <c r="M152" s="120">
        <v>2.1800000000000002</v>
      </c>
      <c r="N152" s="119">
        <v>-5.6801400000000002E-2</v>
      </c>
      <c r="O152" s="126">
        <v>-7.9571100000000006E-2</v>
      </c>
      <c r="Q152" s="226">
        <f>AVERAGE('SW-hisPrice-data'!D150,'CF-hisPrice-data'!D152,'ML-hisPrice-data'!D151,'Dis-hisPrice-data'!D151)</f>
        <v>-1.9213724999999997E-2</v>
      </c>
      <c r="R152" s="226">
        <f>$R$57*'SW-hisPrice-data'!D150+'Beta Caluclation'!$R$58*'CF-hisPrice-data'!D152+'Beta Caluclation'!$R$59*'ML-hisPrice-data'!D151+'Beta Caluclation'!$R$60*'Dis-hisPrice-data'!D151</f>
        <v>9.1115767378721398E-3</v>
      </c>
    </row>
    <row r="153" spans="1:18" x14ac:dyDescent="0.15">
      <c r="A153" s="125">
        <v>42531</v>
      </c>
      <c r="B153" s="120">
        <v>57.79</v>
      </c>
      <c r="C153" s="124">
        <v>0.09</v>
      </c>
      <c r="D153" s="123">
        <v>1.5598000000000001E-3</v>
      </c>
      <c r="E153" s="120">
        <v>57.62</v>
      </c>
      <c r="F153" s="120">
        <v>57.17</v>
      </c>
      <c r="G153" s="120">
        <v>58.92</v>
      </c>
      <c r="H153" s="121" t="s">
        <v>76</v>
      </c>
      <c r="I153" s="122">
        <v>3877423</v>
      </c>
      <c r="J153" s="120">
        <v>225493801.29010001</v>
      </c>
      <c r="K153" s="120">
        <v>57.741300000000003</v>
      </c>
      <c r="L153" s="120">
        <v>0.17</v>
      </c>
      <c r="M153" s="120">
        <v>1.75</v>
      </c>
      <c r="N153" s="119">
        <v>0.49667</v>
      </c>
      <c r="O153" s="126">
        <v>0.51107659999999999</v>
      </c>
      <c r="Q153" s="226">
        <f>AVERAGE('SW-hisPrice-data'!D151,'CF-hisPrice-data'!D153,'ML-hisPrice-data'!D152,'Dis-hisPrice-data'!D152)</f>
        <v>-1.9617425000000001E-2</v>
      </c>
      <c r="R153" s="226">
        <f>$R$57*'SW-hisPrice-data'!D151+'Beta Caluclation'!$R$58*'CF-hisPrice-data'!D153+'Beta Caluclation'!$R$59*'ML-hisPrice-data'!D152+'Beta Caluclation'!$R$60*'Dis-hisPrice-data'!D152</f>
        <v>-1.5120898543537131E-2</v>
      </c>
    </row>
    <row r="154" spans="1:18" x14ac:dyDescent="0.15">
      <c r="A154" s="125">
        <v>42524</v>
      </c>
      <c r="B154" s="120">
        <v>57.7</v>
      </c>
      <c r="C154" s="124">
        <v>0.21</v>
      </c>
      <c r="D154" s="123">
        <v>3.6527999999999999E-3</v>
      </c>
      <c r="E154" s="120">
        <v>57.3</v>
      </c>
      <c r="F154" s="120">
        <v>57.03</v>
      </c>
      <c r="G154" s="120">
        <v>58.244999999999997</v>
      </c>
      <c r="H154" s="121" t="s">
        <v>76</v>
      </c>
      <c r="I154" s="122">
        <v>2590700</v>
      </c>
      <c r="J154" s="120">
        <v>149227251.8558</v>
      </c>
      <c r="K154" s="120">
        <v>57.633899999999997</v>
      </c>
      <c r="L154" s="120">
        <v>0.4</v>
      </c>
      <c r="M154" s="120">
        <v>1.2150000000000001</v>
      </c>
      <c r="N154" s="119">
        <v>-0.29413679999999998</v>
      </c>
      <c r="O154" s="126">
        <v>-0.30545369999999999</v>
      </c>
      <c r="Q154" s="226">
        <f>AVERAGE('SW-hisPrice-data'!D152,'CF-hisPrice-data'!D154,'ML-hisPrice-data'!D153,'Dis-hisPrice-data'!D153)</f>
        <v>-1.3643525000000002E-2</v>
      </c>
      <c r="R154" s="226">
        <f>$R$57*'SW-hisPrice-data'!D152+'Beta Caluclation'!$R$58*'CF-hisPrice-data'!D154+'Beta Caluclation'!$R$59*'ML-hisPrice-data'!D153+'Beta Caluclation'!$R$60*'Dis-hisPrice-data'!D153</f>
        <v>-1.2208181347510384E-2</v>
      </c>
    </row>
    <row r="155" spans="1:18" x14ac:dyDescent="0.15">
      <c r="A155" s="125">
        <v>42517</v>
      </c>
      <c r="B155" s="120">
        <v>57.49</v>
      </c>
      <c r="C155" s="124">
        <v>-0.89</v>
      </c>
      <c r="D155" s="123">
        <v>-1.52449E-2</v>
      </c>
      <c r="E155" s="120">
        <v>58.64</v>
      </c>
      <c r="F155" s="120">
        <v>57.2</v>
      </c>
      <c r="G155" s="120">
        <v>59.48</v>
      </c>
      <c r="H155" s="121" t="s">
        <v>76</v>
      </c>
      <c r="I155" s="122">
        <v>3670258</v>
      </c>
      <c r="J155" s="120">
        <v>214855732.60260001</v>
      </c>
      <c r="K155" s="120">
        <v>57.539900000000003</v>
      </c>
      <c r="L155" s="120">
        <v>-1.1499999999999999</v>
      </c>
      <c r="M155" s="120">
        <v>2.2799999999999998</v>
      </c>
      <c r="N155" s="119">
        <v>-8.8430700000000001E-2</v>
      </c>
      <c r="O155" s="126">
        <v>-8.1613500000000005E-2</v>
      </c>
      <c r="Q155" s="226">
        <f>AVERAGE('SW-hisPrice-data'!D153,'CF-hisPrice-data'!D155,'ML-hisPrice-data'!D154,'Dis-hisPrice-data'!D154)</f>
        <v>1.24978E-2</v>
      </c>
      <c r="R155" s="226">
        <f>$R$57*'SW-hisPrice-data'!D153+'Beta Caluclation'!$R$58*'CF-hisPrice-data'!D155+'Beta Caluclation'!$R$59*'ML-hisPrice-data'!D154+'Beta Caluclation'!$R$60*'Dis-hisPrice-data'!D154</f>
        <v>7.5825363848296239E-3</v>
      </c>
    </row>
    <row r="156" spans="1:18" x14ac:dyDescent="0.15">
      <c r="A156" s="125">
        <v>42510</v>
      </c>
      <c r="B156" s="120">
        <v>58.38</v>
      </c>
      <c r="C156" s="124">
        <v>0.37</v>
      </c>
      <c r="D156" s="123">
        <v>6.3781999999999997E-3</v>
      </c>
      <c r="E156" s="120">
        <v>57.89</v>
      </c>
      <c r="F156" s="120">
        <v>57.25</v>
      </c>
      <c r="G156" s="120">
        <v>58.75</v>
      </c>
      <c r="H156" s="121" t="s">
        <v>76</v>
      </c>
      <c r="I156" s="122">
        <v>4026307</v>
      </c>
      <c r="J156" s="120">
        <v>233949150.3563</v>
      </c>
      <c r="K156" s="120">
        <v>58.440300000000001</v>
      </c>
      <c r="L156" s="120">
        <v>0.49</v>
      </c>
      <c r="M156" s="120">
        <v>1.5</v>
      </c>
      <c r="N156" s="119">
        <v>0.64322760000000001</v>
      </c>
      <c r="O156" s="126">
        <v>0.64106620000000003</v>
      </c>
      <c r="Q156" s="226">
        <f>AVERAGE('SW-hisPrice-data'!D154,'CF-hisPrice-data'!D156,'ML-hisPrice-data'!D155,'Dis-hisPrice-data'!D155)</f>
        <v>-1.2498249999999999E-2</v>
      </c>
      <c r="R156" s="226">
        <f>$R$57*'SW-hisPrice-data'!D154+'Beta Caluclation'!$R$58*'CF-hisPrice-data'!D156+'Beta Caluclation'!$R$59*'ML-hisPrice-data'!D155+'Beta Caluclation'!$R$60*'Dis-hisPrice-data'!D155</f>
        <v>-9.3681281566869359E-3</v>
      </c>
    </row>
    <row r="157" spans="1:18" x14ac:dyDescent="0.15">
      <c r="A157" s="125">
        <v>42503</v>
      </c>
      <c r="B157" s="120">
        <v>58.01</v>
      </c>
      <c r="C157" s="124">
        <v>-0.4</v>
      </c>
      <c r="D157" s="123">
        <v>-6.8481000000000002E-3</v>
      </c>
      <c r="E157" s="120">
        <v>58.55</v>
      </c>
      <c r="F157" s="120">
        <v>57.35</v>
      </c>
      <c r="G157" s="120">
        <v>58.98</v>
      </c>
      <c r="H157" s="121" t="s">
        <v>76</v>
      </c>
      <c r="I157" s="122">
        <v>2450243</v>
      </c>
      <c r="J157" s="120">
        <v>142559242.18110001</v>
      </c>
      <c r="K157" s="120">
        <v>58.086500000000001</v>
      </c>
      <c r="L157" s="120">
        <v>-0.54</v>
      </c>
      <c r="M157" s="120">
        <v>1.63</v>
      </c>
      <c r="N157" s="119">
        <v>-0.2774295</v>
      </c>
      <c r="O157" s="126">
        <v>-0.28408640000000002</v>
      </c>
      <c r="Q157" s="226">
        <f>AVERAGE('SW-hisPrice-data'!D155,'CF-hisPrice-data'!D157,'ML-hisPrice-data'!D156,'Dis-hisPrice-data'!D156)</f>
        <v>-2.0699849999999999E-2</v>
      </c>
      <c r="R157" s="226">
        <f>$R$57*'SW-hisPrice-data'!D155+'Beta Caluclation'!$R$58*'CF-hisPrice-data'!D157+'Beta Caluclation'!$R$59*'ML-hisPrice-data'!D156+'Beta Caluclation'!$R$60*'Dis-hisPrice-data'!D156</f>
        <v>-3.92547063453988E-2</v>
      </c>
    </row>
    <row r="158" spans="1:18" x14ac:dyDescent="0.15">
      <c r="A158" s="125">
        <v>42496</v>
      </c>
      <c r="B158" s="120">
        <v>58.41</v>
      </c>
      <c r="C158" s="124">
        <v>-1.64</v>
      </c>
      <c r="D158" s="123">
        <v>-2.7310600000000001E-2</v>
      </c>
      <c r="E158" s="120">
        <v>59.9</v>
      </c>
      <c r="F158" s="120">
        <v>57.5</v>
      </c>
      <c r="G158" s="120">
        <v>60.26</v>
      </c>
      <c r="H158" s="121" t="s">
        <v>76</v>
      </c>
      <c r="I158" s="122">
        <v>3391009</v>
      </c>
      <c r="J158" s="120">
        <v>199129118.54879999</v>
      </c>
      <c r="K158" s="120">
        <v>58.1267</v>
      </c>
      <c r="L158" s="120">
        <v>-1.49</v>
      </c>
      <c r="M158" s="120">
        <v>2.76</v>
      </c>
      <c r="N158" s="119">
        <v>-0.45104060000000001</v>
      </c>
      <c r="O158" s="126">
        <v>-0.46717639999999999</v>
      </c>
      <c r="Q158" s="226">
        <f>AVERAGE('SW-hisPrice-data'!D156,'CF-hisPrice-data'!D158,'ML-hisPrice-data'!D157,'Dis-hisPrice-data'!D157)</f>
        <v>-1.2812624999999999E-2</v>
      </c>
      <c r="R158" s="226">
        <f>$R$57*'SW-hisPrice-data'!D156+'Beta Caluclation'!$R$58*'CF-hisPrice-data'!D158+'Beta Caluclation'!$R$59*'ML-hisPrice-data'!D157+'Beta Caluclation'!$R$60*'Dis-hisPrice-data'!D157</f>
        <v>1.6050157348497841E-2</v>
      </c>
    </row>
    <row r="159" spans="1:18" x14ac:dyDescent="0.15">
      <c r="A159" s="125">
        <v>42489</v>
      </c>
      <c r="B159" s="120">
        <v>60.05</v>
      </c>
      <c r="C159" s="124">
        <v>2.35</v>
      </c>
      <c r="D159" s="123">
        <v>4.0727899999999997E-2</v>
      </c>
      <c r="E159" s="120">
        <v>57.84</v>
      </c>
      <c r="F159" s="120">
        <v>57.63</v>
      </c>
      <c r="G159" s="120">
        <v>62.69</v>
      </c>
      <c r="H159" s="121" t="s">
        <v>76</v>
      </c>
      <c r="I159" s="122">
        <v>6177158</v>
      </c>
      <c r="J159" s="120">
        <v>373724278.42070001</v>
      </c>
      <c r="K159" s="120">
        <v>59.982300000000002</v>
      </c>
      <c r="L159" s="120">
        <v>2.21</v>
      </c>
      <c r="M159" s="120">
        <v>5.0599999999999996</v>
      </c>
      <c r="N159" s="119">
        <v>0.29120659999999998</v>
      </c>
      <c r="O159" s="126">
        <v>0.34128779999999997</v>
      </c>
      <c r="Q159" s="226">
        <f>AVERAGE('SW-hisPrice-data'!D157,'CF-hisPrice-data'!D159,'ML-hisPrice-data'!D158,'Dis-hisPrice-data'!D158)</f>
        <v>-1.9600749999999995E-3</v>
      </c>
      <c r="R159" s="226">
        <f>$R$57*'SW-hisPrice-data'!D157+'Beta Caluclation'!$R$58*'CF-hisPrice-data'!D159+'Beta Caluclation'!$R$59*'ML-hisPrice-data'!D158+'Beta Caluclation'!$R$60*'Dis-hisPrice-data'!D158</f>
        <v>-4.4726047777108608E-3</v>
      </c>
    </row>
    <row r="160" spans="1:18" x14ac:dyDescent="0.15">
      <c r="A160" s="125">
        <v>42482</v>
      </c>
      <c r="B160" s="120">
        <v>57.7</v>
      </c>
      <c r="C160" s="124">
        <v>-0.51</v>
      </c>
      <c r="D160" s="123">
        <v>-8.7614000000000008E-3</v>
      </c>
      <c r="E160" s="120">
        <v>58.24</v>
      </c>
      <c r="F160" s="120">
        <v>56.83</v>
      </c>
      <c r="G160" s="120">
        <v>59.01</v>
      </c>
      <c r="H160" s="121" t="s">
        <v>76</v>
      </c>
      <c r="I160" s="122">
        <v>4784020</v>
      </c>
      <c r="J160" s="120">
        <v>278630947.94499999</v>
      </c>
      <c r="K160" s="120">
        <v>57.39</v>
      </c>
      <c r="L160" s="120">
        <v>-0.54</v>
      </c>
      <c r="M160" s="120">
        <v>2.1800000000000002</v>
      </c>
      <c r="N160" s="119">
        <v>-0.11005719999999999</v>
      </c>
      <c r="O160" s="126">
        <v>-0.1182663</v>
      </c>
      <c r="Q160" s="226">
        <f>AVERAGE('SW-hisPrice-data'!D158,'CF-hisPrice-data'!D160,'ML-hisPrice-data'!D159,'Dis-hisPrice-data'!D159)</f>
        <v>-1.325995E-2</v>
      </c>
      <c r="R160" s="226">
        <f>$R$57*'SW-hisPrice-data'!D158+'Beta Caluclation'!$R$58*'CF-hisPrice-data'!D160+'Beta Caluclation'!$R$59*'ML-hisPrice-data'!D159+'Beta Caluclation'!$R$60*'Dis-hisPrice-data'!D159</f>
        <v>3.560715914519038E-2</v>
      </c>
    </row>
    <row r="161" spans="1:18" x14ac:dyDescent="0.15">
      <c r="A161" s="125">
        <v>42475</v>
      </c>
      <c r="B161" s="120">
        <v>58.21</v>
      </c>
      <c r="C161" s="124">
        <v>-1.21</v>
      </c>
      <c r="D161" s="123">
        <v>-2.03635E-2</v>
      </c>
      <c r="E161" s="120">
        <v>59.8</v>
      </c>
      <c r="F161" s="120">
        <v>57.92</v>
      </c>
      <c r="G161" s="120">
        <v>59.91</v>
      </c>
      <c r="H161" s="121" t="s">
        <v>76</v>
      </c>
      <c r="I161" s="122">
        <v>5375649</v>
      </c>
      <c r="J161" s="120">
        <v>316003521.77079999</v>
      </c>
      <c r="K161" s="120">
        <v>58.405299999999997</v>
      </c>
      <c r="L161" s="120">
        <v>-1.59</v>
      </c>
      <c r="M161" s="120">
        <v>1.99</v>
      </c>
      <c r="N161" s="119">
        <v>7.1085800000000005E-2</v>
      </c>
      <c r="O161" s="126">
        <v>7.4476100000000003E-2</v>
      </c>
      <c r="Q161" s="226">
        <f>AVERAGE('SW-hisPrice-data'!D159,'CF-hisPrice-data'!D161,'ML-hisPrice-data'!D160,'Dis-hisPrice-data'!D160)</f>
        <v>-4.1464000000000006E-3</v>
      </c>
      <c r="R161" s="226">
        <f>$R$57*'SW-hisPrice-data'!D159+'Beta Caluclation'!$R$58*'CF-hisPrice-data'!D161+'Beta Caluclation'!$R$59*'ML-hisPrice-data'!D160+'Beta Caluclation'!$R$60*'Dis-hisPrice-data'!D160</f>
        <v>1.629050755982667E-2</v>
      </c>
    </row>
    <row r="162" spans="1:18" x14ac:dyDescent="0.15">
      <c r="A162" s="125">
        <v>42468</v>
      </c>
      <c r="B162" s="120">
        <v>59.42</v>
      </c>
      <c r="C162" s="124">
        <v>1.23</v>
      </c>
      <c r="D162" s="123">
        <v>2.1137699999999999E-2</v>
      </c>
      <c r="E162" s="120">
        <v>58.35</v>
      </c>
      <c r="F162" s="120">
        <v>57.292999999999999</v>
      </c>
      <c r="G162" s="120">
        <v>59.92</v>
      </c>
      <c r="H162" s="121" t="s">
        <v>76</v>
      </c>
      <c r="I162" s="122">
        <v>5018878</v>
      </c>
      <c r="J162" s="120">
        <v>294100095.4163</v>
      </c>
      <c r="K162" s="120">
        <v>59.487000000000002</v>
      </c>
      <c r="L162" s="120">
        <v>1.07</v>
      </c>
      <c r="M162" s="120">
        <v>2.6269999999999998</v>
      </c>
      <c r="N162" s="119">
        <v>3.8108299999999998E-2</v>
      </c>
      <c r="O162" s="126">
        <v>8.6295999999999998E-2</v>
      </c>
      <c r="Q162" s="226">
        <f>AVERAGE('SW-hisPrice-data'!D160,'CF-hisPrice-data'!D162,'ML-hisPrice-data'!D161,'Dis-hisPrice-data'!D161)</f>
        <v>-4.844175E-3</v>
      </c>
      <c r="R162" s="226">
        <f>$R$57*'SW-hisPrice-data'!D160+'Beta Caluclation'!$R$58*'CF-hisPrice-data'!D162+'Beta Caluclation'!$R$59*'ML-hisPrice-data'!D161+'Beta Caluclation'!$R$60*'Dis-hisPrice-data'!D161</f>
        <v>-2.2047487046052673E-2</v>
      </c>
    </row>
    <row r="163" spans="1:18" x14ac:dyDescent="0.15">
      <c r="A163" s="125">
        <v>42461</v>
      </c>
      <c r="B163" s="120">
        <v>58.19</v>
      </c>
      <c r="C163" s="124">
        <v>4.37</v>
      </c>
      <c r="D163" s="123">
        <v>8.1196599999999994E-2</v>
      </c>
      <c r="E163" s="120">
        <v>54.03</v>
      </c>
      <c r="F163" s="120">
        <v>54.03</v>
      </c>
      <c r="G163" s="120">
        <v>58.3</v>
      </c>
      <c r="H163" s="121" t="s">
        <v>76</v>
      </c>
      <c r="I163" s="122">
        <v>4834638</v>
      </c>
      <c r="J163" s="120">
        <v>270736606.19340003</v>
      </c>
      <c r="K163" s="120">
        <v>57.373199999999997</v>
      </c>
      <c r="L163" s="120">
        <v>4.16</v>
      </c>
      <c r="M163" s="120">
        <v>4.2699999999999996</v>
      </c>
      <c r="N163" s="119">
        <v>2.0372164000000001</v>
      </c>
      <c r="O163" s="126">
        <v>2.1593149999999999</v>
      </c>
      <c r="Q163" s="226">
        <f>AVERAGE('SW-hisPrice-data'!D161,'CF-hisPrice-data'!D163,'ML-hisPrice-data'!D162,'Dis-hisPrice-data'!D162)</f>
        <v>2.3210049999999999E-2</v>
      </c>
      <c r="R163" s="226">
        <f>$R$57*'SW-hisPrice-data'!D161+'Beta Caluclation'!$R$58*'CF-hisPrice-data'!D163+'Beta Caluclation'!$R$59*'ML-hisPrice-data'!D162+'Beta Caluclation'!$R$60*'Dis-hisPrice-data'!D162</f>
        <v>1.9060013015413546E-2</v>
      </c>
    </row>
    <row r="164" spans="1:18" x14ac:dyDescent="0.15">
      <c r="A164" s="125">
        <v>42454</v>
      </c>
      <c r="B164" s="120">
        <v>53.82</v>
      </c>
      <c r="C164" s="124">
        <v>-0.9</v>
      </c>
      <c r="D164" s="123">
        <v>-1.6447400000000001E-2</v>
      </c>
      <c r="E164" s="120">
        <v>54.89</v>
      </c>
      <c r="F164" s="120">
        <v>53.094999999999999</v>
      </c>
      <c r="G164" s="120">
        <v>54.89</v>
      </c>
      <c r="H164" s="121" t="s">
        <v>76</v>
      </c>
      <c r="I164" s="122">
        <v>1591799</v>
      </c>
      <c r="J164" s="120">
        <v>85694717.225099996</v>
      </c>
      <c r="K164" s="120">
        <v>53.559399999999997</v>
      </c>
      <c r="L164" s="120">
        <v>-1.07</v>
      </c>
      <c r="M164" s="120">
        <v>1.7949999999999999</v>
      </c>
      <c r="N164" s="119">
        <v>-0.54955699999999996</v>
      </c>
      <c r="O164" s="126">
        <v>-0.54725020000000002</v>
      </c>
      <c r="Q164" s="226">
        <f>AVERAGE('SW-hisPrice-data'!D162,'CF-hisPrice-data'!D164,'ML-hisPrice-data'!D163,'Dis-hisPrice-data'!D163)</f>
        <v>-1.2084375000000001E-2</v>
      </c>
      <c r="R164" s="226">
        <f>$R$57*'SW-hisPrice-data'!D162+'Beta Caluclation'!$R$58*'CF-hisPrice-data'!D164+'Beta Caluclation'!$R$59*'ML-hisPrice-data'!D163+'Beta Caluclation'!$R$60*'Dis-hisPrice-data'!D163</f>
        <v>-1.8595485759701557E-2</v>
      </c>
    </row>
    <row r="165" spans="1:18" x14ac:dyDescent="0.15">
      <c r="A165" s="125">
        <v>42447</v>
      </c>
      <c r="B165" s="120">
        <v>54.72</v>
      </c>
      <c r="C165" s="124">
        <v>1.48</v>
      </c>
      <c r="D165" s="123">
        <v>2.77986E-2</v>
      </c>
      <c r="E165" s="120">
        <v>53.3</v>
      </c>
      <c r="F165" s="120">
        <v>52.19</v>
      </c>
      <c r="G165" s="120">
        <v>54.84</v>
      </c>
      <c r="H165" s="121" t="s">
        <v>76</v>
      </c>
      <c r="I165" s="122">
        <v>3533852</v>
      </c>
      <c r="J165" s="120">
        <v>189276121.00229999</v>
      </c>
      <c r="K165" s="120">
        <v>54.590499999999999</v>
      </c>
      <c r="L165" s="120">
        <v>1.42</v>
      </c>
      <c r="M165" s="120">
        <v>2.65</v>
      </c>
      <c r="N165" s="119">
        <v>-2.2230699999999999E-2</v>
      </c>
      <c r="O165" s="126">
        <v>-8.3090000000000004E-3</v>
      </c>
      <c r="Q165" s="226">
        <f>AVERAGE('SW-hisPrice-data'!D163,'CF-hisPrice-data'!D165,'ML-hisPrice-data'!D164,'Dis-hisPrice-data'!D164)</f>
        <v>5.9991274999999997E-2</v>
      </c>
      <c r="R165" s="226">
        <f>$R$57*'SW-hisPrice-data'!D163+'Beta Caluclation'!$R$58*'CF-hisPrice-data'!D165+'Beta Caluclation'!$R$59*'ML-hisPrice-data'!D164+'Beta Caluclation'!$R$60*'Dis-hisPrice-data'!D164</f>
        <v>1.9839100664363209E-2</v>
      </c>
    </row>
    <row r="166" spans="1:18" x14ac:dyDescent="0.15">
      <c r="A166" s="125">
        <v>42440</v>
      </c>
      <c r="B166" s="120">
        <v>53.24</v>
      </c>
      <c r="C166" s="124">
        <v>0.68</v>
      </c>
      <c r="D166" s="123">
        <v>1.29376E-2</v>
      </c>
      <c r="E166" s="120">
        <v>52.5</v>
      </c>
      <c r="F166" s="120">
        <v>51.59</v>
      </c>
      <c r="G166" s="120">
        <v>54.34</v>
      </c>
      <c r="H166" s="121" t="s">
        <v>76</v>
      </c>
      <c r="I166" s="122">
        <v>3614198</v>
      </c>
      <c r="J166" s="120">
        <v>190861986.0979</v>
      </c>
      <c r="K166" s="120">
        <v>53.270200000000003</v>
      </c>
      <c r="L166" s="120">
        <v>0.74</v>
      </c>
      <c r="M166" s="120">
        <v>2.75</v>
      </c>
      <c r="N166" s="119">
        <v>-7.8130900000000003E-2</v>
      </c>
      <c r="O166" s="126">
        <v>-5.4004200000000002E-2</v>
      </c>
      <c r="Q166" s="226">
        <f>AVERAGE('SW-hisPrice-data'!D164,'CF-hisPrice-data'!D166,'ML-hisPrice-data'!D165,'Dis-hisPrice-data'!D165)</f>
        <v>-2.383155E-2</v>
      </c>
      <c r="R166" s="226">
        <f>$R$57*'SW-hisPrice-data'!D164+'Beta Caluclation'!$R$58*'CF-hisPrice-data'!D166+'Beta Caluclation'!$R$59*'ML-hisPrice-data'!D165+'Beta Caluclation'!$R$60*'Dis-hisPrice-data'!D165</f>
        <v>-8.0257380807222042E-3</v>
      </c>
    </row>
    <row r="167" spans="1:18" x14ac:dyDescent="0.15">
      <c r="A167" s="125">
        <v>42433</v>
      </c>
      <c r="B167" s="120">
        <v>52.56</v>
      </c>
      <c r="C167" s="124">
        <v>0.96</v>
      </c>
      <c r="D167" s="123">
        <v>1.8604699999999998E-2</v>
      </c>
      <c r="E167" s="120">
        <v>51.54</v>
      </c>
      <c r="F167" s="120">
        <v>50.45</v>
      </c>
      <c r="G167" s="120">
        <v>52.67</v>
      </c>
      <c r="H167" s="121" t="s">
        <v>76</v>
      </c>
      <c r="I167" s="122">
        <v>3920511</v>
      </c>
      <c r="J167" s="120">
        <v>201757756.8017</v>
      </c>
      <c r="K167" s="120">
        <v>52.337499999999999</v>
      </c>
      <c r="L167" s="120">
        <v>1.02</v>
      </c>
      <c r="M167" s="120">
        <v>2.2200000000000002</v>
      </c>
      <c r="N167" s="119">
        <v>-7.9333500000000001E-2</v>
      </c>
      <c r="O167" s="126">
        <v>-8.3063600000000001E-2</v>
      </c>
      <c r="Q167" s="226">
        <f>AVERAGE('SW-hisPrice-data'!D165,'CF-hisPrice-data'!D167,'ML-hisPrice-data'!D166,'Dis-hisPrice-data'!D166)</f>
        <v>2.4830125000000002E-2</v>
      </c>
      <c r="R167" s="226">
        <f>$R$57*'SW-hisPrice-data'!D165+'Beta Caluclation'!$R$58*'CF-hisPrice-data'!D167+'Beta Caluclation'!$R$59*'ML-hisPrice-data'!D166+'Beta Caluclation'!$R$60*'Dis-hisPrice-data'!D166</f>
        <v>3.0121991579115662E-2</v>
      </c>
    </row>
    <row r="168" spans="1:18" x14ac:dyDescent="0.15">
      <c r="A168" s="125">
        <v>42426</v>
      </c>
      <c r="B168" s="120">
        <v>51.6</v>
      </c>
      <c r="C168" s="124">
        <v>0.22</v>
      </c>
      <c r="D168" s="123">
        <v>4.2817999999999997E-3</v>
      </c>
      <c r="E168" s="120">
        <v>51.6</v>
      </c>
      <c r="F168" s="120">
        <v>50.41</v>
      </c>
      <c r="G168" s="120">
        <v>52.58</v>
      </c>
      <c r="H168" s="121" t="s">
        <v>76</v>
      </c>
      <c r="I168" s="122">
        <v>4258340</v>
      </c>
      <c r="J168" s="120">
        <v>220034615.52790001</v>
      </c>
      <c r="K168" s="120">
        <v>51.826900000000002</v>
      </c>
      <c r="L168" s="120">
        <v>0</v>
      </c>
      <c r="M168" s="120">
        <v>2.17</v>
      </c>
      <c r="N168" s="119">
        <v>-0.32187860000000001</v>
      </c>
      <c r="O168" s="126">
        <v>-0.31917139999999999</v>
      </c>
      <c r="Q168" s="226">
        <f>AVERAGE('SW-hisPrice-data'!D166,'CF-hisPrice-data'!D168,'ML-hisPrice-data'!D167,'Dis-hisPrice-data'!D167)</f>
        <v>-4.4643000000000018E-3</v>
      </c>
      <c r="R168" s="226">
        <f>$R$57*'SW-hisPrice-data'!D166+'Beta Caluclation'!$R$58*'CF-hisPrice-data'!D168+'Beta Caluclation'!$R$59*'ML-hisPrice-data'!D167+'Beta Caluclation'!$R$60*'Dis-hisPrice-data'!D167</f>
        <v>4.8754735264154251E-3</v>
      </c>
    </row>
    <row r="169" spans="1:18" x14ac:dyDescent="0.15">
      <c r="A169" s="125">
        <v>42419</v>
      </c>
      <c r="B169" s="120">
        <v>51.38</v>
      </c>
      <c r="C169" s="124">
        <v>3.86</v>
      </c>
      <c r="D169" s="123">
        <v>8.1228999999999996E-2</v>
      </c>
      <c r="E169" s="120">
        <v>48.13</v>
      </c>
      <c r="F169" s="120">
        <v>47.82</v>
      </c>
      <c r="G169" s="120">
        <v>53.61</v>
      </c>
      <c r="H169" s="121" t="s">
        <v>76</v>
      </c>
      <c r="I169" s="122">
        <v>6279613</v>
      </c>
      <c r="J169" s="120">
        <v>323186510.00779998</v>
      </c>
      <c r="K169" s="120">
        <v>51.180199999999999</v>
      </c>
      <c r="L169" s="120">
        <v>3.25</v>
      </c>
      <c r="M169" s="120">
        <v>5.79</v>
      </c>
      <c r="N169" s="119">
        <v>0.65041550000000004</v>
      </c>
      <c r="O169" s="126">
        <v>0.78339669999999995</v>
      </c>
      <c r="Q169" s="226">
        <f>AVERAGE('SW-hisPrice-data'!D167,'CF-hisPrice-data'!D169,'ML-hisPrice-data'!D168,'Dis-hisPrice-data'!D168)</f>
        <v>7.8158949999999991E-2</v>
      </c>
      <c r="R169" s="226">
        <f>$R$57*'SW-hisPrice-data'!D167+'Beta Caluclation'!$R$58*'CF-hisPrice-data'!D169+'Beta Caluclation'!$R$59*'ML-hisPrice-data'!D168+'Beta Caluclation'!$R$60*'Dis-hisPrice-data'!D168</f>
        <v>5.3344577043007359E-2</v>
      </c>
    </row>
    <row r="170" spans="1:18" x14ac:dyDescent="0.15">
      <c r="A170" s="125">
        <v>42412</v>
      </c>
      <c r="B170" s="120">
        <v>47.52</v>
      </c>
      <c r="C170" s="124">
        <v>-0.66</v>
      </c>
      <c r="D170" s="123">
        <v>-1.36986E-2</v>
      </c>
      <c r="E170" s="120">
        <v>47.55</v>
      </c>
      <c r="F170" s="120">
        <v>46.03</v>
      </c>
      <c r="G170" s="120">
        <v>49.27</v>
      </c>
      <c r="H170" s="121" t="s">
        <v>76</v>
      </c>
      <c r="I170" s="122">
        <v>3804868</v>
      </c>
      <c r="J170" s="120">
        <v>181219644.877</v>
      </c>
      <c r="K170" s="120">
        <v>47.508200000000002</v>
      </c>
      <c r="L170" s="120">
        <v>-0.03</v>
      </c>
      <c r="M170" s="120">
        <v>3.24</v>
      </c>
      <c r="N170" s="119">
        <v>-8.3142199999999999E-2</v>
      </c>
      <c r="O170" s="126">
        <v>-0.1165592</v>
      </c>
      <c r="Q170" s="226">
        <f>AVERAGE('SW-hisPrice-data'!D168,'CF-hisPrice-data'!D170,'ML-hisPrice-data'!D169,'Dis-hisPrice-data'!D169)</f>
        <v>-2.1178450000000001E-2</v>
      </c>
      <c r="R170" s="226">
        <f>$R$57*'SW-hisPrice-data'!D168+'Beta Caluclation'!$R$58*'CF-hisPrice-data'!D170+'Beta Caluclation'!$R$59*'ML-hisPrice-data'!D169+'Beta Caluclation'!$R$60*'Dis-hisPrice-data'!D169</f>
        <v>-2.7174318482573005E-2</v>
      </c>
    </row>
    <row r="171" spans="1:18" x14ac:dyDescent="0.15">
      <c r="A171" s="125">
        <v>42405</v>
      </c>
      <c r="B171" s="120">
        <v>48.18</v>
      </c>
      <c r="C171" s="124">
        <v>-2.09</v>
      </c>
      <c r="D171" s="123">
        <v>-4.1575500000000001E-2</v>
      </c>
      <c r="E171" s="120">
        <v>50.12</v>
      </c>
      <c r="F171" s="120">
        <v>47.91</v>
      </c>
      <c r="G171" s="120">
        <v>51.365000000000002</v>
      </c>
      <c r="H171" s="121" t="s">
        <v>76</v>
      </c>
      <c r="I171" s="122">
        <v>4149900</v>
      </c>
      <c r="J171" s="120">
        <v>205129362.65400001</v>
      </c>
      <c r="K171" s="120">
        <v>48.509300000000003</v>
      </c>
      <c r="L171" s="120">
        <v>-1.94</v>
      </c>
      <c r="M171" s="120">
        <v>3.4550000000000001</v>
      </c>
      <c r="N171" s="119">
        <v>-5.0201000000000004E-3</v>
      </c>
      <c r="O171" s="126">
        <v>-4.5123000000000003E-3</v>
      </c>
      <c r="Q171" s="226">
        <f>AVERAGE('SW-hisPrice-data'!D169,'CF-hisPrice-data'!D171,'ML-hisPrice-data'!D170,'Dis-hisPrice-data'!D170)</f>
        <v>-3.1995750000000003E-2</v>
      </c>
      <c r="R171" s="226">
        <f>$R$57*'SW-hisPrice-data'!D169+'Beta Caluclation'!$R$58*'CF-hisPrice-data'!D171+'Beta Caluclation'!$R$59*'ML-hisPrice-data'!D170+'Beta Caluclation'!$R$60*'Dis-hisPrice-data'!D170</f>
        <v>-2.2715494539743891E-2</v>
      </c>
    </row>
    <row r="172" spans="1:18" x14ac:dyDescent="0.15">
      <c r="A172" s="125">
        <v>42398</v>
      </c>
      <c r="B172" s="120">
        <v>50.27</v>
      </c>
      <c r="C172" s="124">
        <v>0.96</v>
      </c>
      <c r="D172" s="123">
        <v>1.9468699999999999E-2</v>
      </c>
      <c r="E172" s="120">
        <v>49.1</v>
      </c>
      <c r="F172" s="120">
        <v>47.59</v>
      </c>
      <c r="G172" s="120">
        <v>50.88</v>
      </c>
      <c r="H172" s="121" t="s">
        <v>76</v>
      </c>
      <c r="I172" s="122">
        <v>4170838</v>
      </c>
      <c r="J172" s="120">
        <v>206059171.42559999</v>
      </c>
      <c r="K172" s="120">
        <v>49.743400000000001</v>
      </c>
      <c r="L172" s="120">
        <v>1.17</v>
      </c>
      <c r="M172" s="120">
        <v>3.29</v>
      </c>
      <c r="N172" s="119">
        <v>-0.20315150000000001</v>
      </c>
      <c r="O172" s="126">
        <v>-0.17372029999999999</v>
      </c>
      <c r="Q172" s="226">
        <f>AVERAGE('SW-hisPrice-data'!D170,'CF-hisPrice-data'!D172,'ML-hisPrice-data'!D171,'Dis-hisPrice-data'!D171)</f>
        <v>1.0000575000000001E-2</v>
      </c>
      <c r="R172" s="226">
        <f>$R$57*'SW-hisPrice-data'!D170+'Beta Caluclation'!$R$58*'CF-hisPrice-data'!D172+'Beta Caluclation'!$R$59*'ML-hisPrice-data'!D171+'Beta Caluclation'!$R$60*'Dis-hisPrice-data'!D171</f>
        <v>-6.1005680684517432E-3</v>
      </c>
    </row>
    <row r="173" spans="1:18" x14ac:dyDescent="0.15">
      <c r="A173" s="125">
        <v>42391</v>
      </c>
      <c r="B173" s="120">
        <v>49.31</v>
      </c>
      <c r="C173" s="124">
        <v>1.06</v>
      </c>
      <c r="D173" s="123">
        <v>2.19689E-2</v>
      </c>
      <c r="E173" s="120">
        <v>48.36</v>
      </c>
      <c r="F173" s="120">
        <v>45.24</v>
      </c>
      <c r="G173" s="120">
        <v>49.41</v>
      </c>
      <c r="H173" s="121" t="s">
        <v>76</v>
      </c>
      <c r="I173" s="122">
        <v>5234167</v>
      </c>
      <c r="J173" s="120">
        <v>249381851.0905</v>
      </c>
      <c r="K173" s="120">
        <v>48.935699999999997</v>
      </c>
      <c r="L173" s="120">
        <v>0.95</v>
      </c>
      <c r="M173" s="120">
        <v>4.17</v>
      </c>
      <c r="N173" s="119">
        <v>-7.9031699999999996E-2</v>
      </c>
      <c r="O173" s="126">
        <v>-0.13464599999999999</v>
      </c>
      <c r="Q173" s="226">
        <f>AVERAGE('SW-hisPrice-data'!D171,'CF-hisPrice-data'!D173,'ML-hisPrice-data'!D172,'Dis-hisPrice-data'!D172)</f>
        <v>3.7426625000000005E-2</v>
      </c>
      <c r="R173" s="226">
        <f>$R$57*'SW-hisPrice-data'!D171+'Beta Caluclation'!$R$58*'CF-hisPrice-data'!D173+'Beta Caluclation'!$R$59*'ML-hisPrice-data'!D172+'Beta Caluclation'!$R$60*'Dis-hisPrice-data'!D172</f>
        <v>3.1260798698541273E-2</v>
      </c>
    </row>
    <row r="174" spans="1:18" x14ac:dyDescent="0.15">
      <c r="A174" s="125">
        <v>42384</v>
      </c>
      <c r="B174" s="120">
        <v>48.25</v>
      </c>
      <c r="C174" s="124">
        <v>-4.83</v>
      </c>
      <c r="D174" s="123">
        <v>-9.0994699999999998E-2</v>
      </c>
      <c r="E174" s="120">
        <v>53.12</v>
      </c>
      <c r="F174" s="120">
        <v>47.63</v>
      </c>
      <c r="G174" s="120">
        <v>54.06</v>
      </c>
      <c r="H174" s="121" t="s">
        <v>76</v>
      </c>
      <c r="I174" s="122">
        <v>5683330</v>
      </c>
      <c r="J174" s="120">
        <v>288184777.75319999</v>
      </c>
      <c r="K174" s="120">
        <v>48.381700000000002</v>
      </c>
      <c r="L174" s="120">
        <v>-4.87</v>
      </c>
      <c r="M174" s="120">
        <v>6.43</v>
      </c>
      <c r="N174" s="119">
        <v>9.6937099999999998E-2</v>
      </c>
      <c r="O174" s="126">
        <v>3.0384899999999999E-2</v>
      </c>
      <c r="Q174" s="226">
        <f>AVERAGE('SW-hisPrice-data'!D172,'CF-hisPrice-data'!D174,'ML-hisPrice-data'!D173,'Dis-hisPrice-data'!D173)</f>
        <v>-6.7103899999999994E-2</v>
      </c>
      <c r="R174" s="226">
        <f>$R$57*'SW-hisPrice-data'!D172+'Beta Caluclation'!$R$58*'CF-hisPrice-data'!D174+'Beta Caluclation'!$R$59*'ML-hisPrice-data'!D173+'Beta Caluclation'!$R$60*'Dis-hisPrice-data'!D173</f>
        <v>-5.6628386024113797E-2</v>
      </c>
    </row>
    <row r="175" spans="1:18" x14ac:dyDescent="0.15">
      <c r="A175" s="125">
        <v>42377</v>
      </c>
      <c r="B175" s="120">
        <v>53.08</v>
      </c>
      <c r="C175" s="124">
        <v>-1.86</v>
      </c>
      <c r="D175" s="123">
        <v>-3.3855099999999999E-2</v>
      </c>
      <c r="E175" s="120">
        <v>54.13</v>
      </c>
      <c r="F175" s="120">
        <v>52.954999999999998</v>
      </c>
      <c r="G175" s="120">
        <v>54.95</v>
      </c>
      <c r="H175" s="121" t="s">
        <v>76</v>
      </c>
      <c r="I175" s="122">
        <v>5181090</v>
      </c>
      <c r="J175" s="120">
        <v>279686544.02600002</v>
      </c>
      <c r="K175" s="120">
        <v>53.639800000000001</v>
      </c>
      <c r="L175" s="120">
        <v>-1.05</v>
      </c>
      <c r="M175" s="120">
        <v>1.9950000000000001</v>
      </c>
      <c r="N175" s="119">
        <v>2.2540917</v>
      </c>
      <c r="O175" s="126">
        <v>2.2030530000000002</v>
      </c>
      <c r="Q175" s="226">
        <f>AVERAGE('SW-hisPrice-data'!D173,'CF-hisPrice-data'!D175,'ML-hisPrice-data'!D174,'Dis-hisPrice-data'!D174)</f>
        <v>-3.89754E-2</v>
      </c>
      <c r="R175" s="226">
        <f>$R$57*'SW-hisPrice-data'!D173+'Beta Caluclation'!$R$58*'CF-hisPrice-data'!D175+'Beta Caluclation'!$R$59*'ML-hisPrice-data'!D174+'Beta Caluclation'!$R$60*'Dis-hisPrice-data'!D174</f>
        <v>-5.1609426291380857E-2</v>
      </c>
    </row>
    <row r="176" spans="1:18" x14ac:dyDescent="0.15">
      <c r="A176" s="125">
        <v>42370</v>
      </c>
      <c r="B176" s="120">
        <v>54.94</v>
      </c>
      <c r="C176" s="124">
        <v>0.31</v>
      </c>
      <c r="D176" s="123">
        <v>5.6744999999999999E-3</v>
      </c>
      <c r="E176" s="120">
        <v>54.67</v>
      </c>
      <c r="F176" s="120">
        <v>54.25</v>
      </c>
      <c r="G176" s="120">
        <v>55.35</v>
      </c>
      <c r="H176" s="121" t="s">
        <v>76</v>
      </c>
      <c r="I176" s="122">
        <v>1592177</v>
      </c>
      <c r="J176" s="120">
        <v>87318736.719500005</v>
      </c>
      <c r="K176" s="120">
        <v>55.023200000000003</v>
      </c>
      <c r="L176" s="120">
        <v>0.27</v>
      </c>
      <c r="M176" s="120">
        <v>1.1000000000000001</v>
      </c>
      <c r="N176" s="119">
        <v>-0.1237586</v>
      </c>
      <c r="O176" s="126">
        <v>-0.10749</v>
      </c>
      <c r="Q176" s="226">
        <f>AVERAGE('SW-hisPrice-data'!D174,'CF-hisPrice-data'!D176,'ML-hisPrice-data'!D175,'Dis-hisPrice-data'!D175)</f>
        <v>3.5614249999999996E-3</v>
      </c>
      <c r="R176" s="226">
        <f>$R$57*'SW-hisPrice-data'!D174+'Beta Caluclation'!$R$58*'CF-hisPrice-data'!D176+'Beta Caluclation'!$R$59*'ML-hisPrice-data'!D175+'Beta Caluclation'!$R$60*'Dis-hisPrice-data'!D175</f>
        <v>-3.3796255593753965E-3</v>
      </c>
    </row>
    <row r="177" spans="1:18" x14ac:dyDescent="0.15">
      <c r="A177" s="125">
        <v>42363</v>
      </c>
      <c r="B177" s="120">
        <v>54.63</v>
      </c>
      <c r="C177" s="124">
        <v>2.0499999999999998</v>
      </c>
      <c r="D177" s="123">
        <v>3.8988200000000001E-2</v>
      </c>
      <c r="E177" s="120">
        <v>53.2</v>
      </c>
      <c r="F177" s="120">
        <v>52.734999999999999</v>
      </c>
      <c r="G177" s="120">
        <v>54.86</v>
      </c>
      <c r="H177" s="121" t="s">
        <v>76</v>
      </c>
      <c r="I177" s="122">
        <v>1817053</v>
      </c>
      <c r="J177" s="120">
        <v>97835020.025000006</v>
      </c>
      <c r="K177" s="120">
        <v>54.555199999999999</v>
      </c>
      <c r="L177" s="120">
        <v>1.43</v>
      </c>
      <c r="M177" s="120">
        <v>2.125</v>
      </c>
      <c r="N177" s="119">
        <v>-0.44125829999999999</v>
      </c>
      <c r="O177" s="126">
        <v>-0.43174849999999998</v>
      </c>
      <c r="Q177" s="226">
        <f>AVERAGE('SW-hisPrice-data'!D175,'CF-hisPrice-data'!D177,'ML-hisPrice-data'!D176,'Dis-hisPrice-data'!D176)</f>
        <v>2.7550499999999999E-2</v>
      </c>
      <c r="R177" s="226">
        <f>$R$57*'SW-hisPrice-data'!D175+'Beta Caluclation'!$R$58*'CF-hisPrice-data'!D177+'Beta Caluclation'!$R$59*'ML-hisPrice-data'!D176+'Beta Caluclation'!$R$60*'Dis-hisPrice-data'!D176</f>
        <v>-7.6777160264107089E-3</v>
      </c>
    </row>
    <row r="178" spans="1:18" x14ac:dyDescent="0.15">
      <c r="A178" s="125">
        <v>42356</v>
      </c>
      <c r="B178" s="120">
        <v>52.58</v>
      </c>
      <c r="C178" s="124">
        <v>0.59</v>
      </c>
      <c r="D178" s="123">
        <v>1.13483E-2</v>
      </c>
      <c r="E178" s="120">
        <v>51.86</v>
      </c>
      <c r="F178" s="120">
        <v>51.13</v>
      </c>
      <c r="G178" s="120">
        <v>54</v>
      </c>
      <c r="H178" s="121" t="s">
        <v>76</v>
      </c>
      <c r="I178" s="122">
        <v>3252045</v>
      </c>
      <c r="J178" s="120">
        <v>172168519.64089999</v>
      </c>
      <c r="K178" s="120">
        <v>52.818300000000001</v>
      </c>
      <c r="L178" s="120">
        <v>0.72</v>
      </c>
      <c r="M178" s="120">
        <v>2.87</v>
      </c>
      <c r="N178" s="119">
        <v>-8.2274399999999998E-2</v>
      </c>
      <c r="O178" s="126">
        <v>-7.8569E-2</v>
      </c>
      <c r="Q178" s="226">
        <f>AVERAGE('SW-hisPrice-data'!D176,'CF-hisPrice-data'!D178,'ML-hisPrice-data'!D177,'Dis-hisPrice-data'!D177)</f>
        <v>1.6604024999999998E-2</v>
      </c>
      <c r="R178" s="226">
        <f>$R$57*'SW-hisPrice-data'!D176+'Beta Caluclation'!$R$58*'CF-hisPrice-data'!D178+'Beta Caluclation'!$R$59*'ML-hisPrice-data'!D177+'Beta Caluclation'!$R$60*'Dis-hisPrice-data'!D177</f>
        <v>4.4588768624411086E-4</v>
      </c>
    </row>
    <row r="179" spans="1:18" x14ac:dyDescent="0.15">
      <c r="A179" s="125">
        <v>42349</v>
      </c>
      <c r="B179" s="120">
        <v>51.99</v>
      </c>
      <c r="C179" s="124">
        <v>-1.07</v>
      </c>
      <c r="D179" s="123">
        <v>-2.0165800000000001E-2</v>
      </c>
      <c r="E179" s="120">
        <v>52.96</v>
      </c>
      <c r="F179" s="120">
        <v>51.889899999999997</v>
      </c>
      <c r="G179" s="120">
        <v>53.365000000000002</v>
      </c>
      <c r="H179" s="121" t="s">
        <v>76</v>
      </c>
      <c r="I179" s="122">
        <v>3543592</v>
      </c>
      <c r="J179" s="120">
        <v>186849059.58989999</v>
      </c>
      <c r="K179" s="120">
        <v>52.2699</v>
      </c>
      <c r="L179" s="120">
        <v>-0.97</v>
      </c>
      <c r="M179" s="120">
        <v>1.4751000000000001</v>
      </c>
      <c r="N179" s="119">
        <v>5.7548099999999998E-2</v>
      </c>
      <c r="O179" s="126">
        <v>5.9835899999999997E-2</v>
      </c>
      <c r="Q179" s="226">
        <f>AVERAGE('SW-hisPrice-data'!D177,'CF-hisPrice-data'!D179,'ML-hisPrice-data'!D178,'Dis-hisPrice-data'!D178)</f>
        <v>-2.224895E-2</v>
      </c>
      <c r="R179" s="226">
        <f>$R$57*'SW-hisPrice-data'!D177+'Beta Caluclation'!$R$58*'CF-hisPrice-data'!D179+'Beta Caluclation'!$R$59*'ML-hisPrice-data'!D178+'Beta Caluclation'!$R$60*'Dis-hisPrice-data'!D178</f>
        <v>-4.5932434072474784E-2</v>
      </c>
    </row>
    <row r="180" spans="1:18" x14ac:dyDescent="0.15">
      <c r="A180" s="125">
        <v>42342</v>
      </c>
      <c r="B180" s="120">
        <v>53.06</v>
      </c>
      <c r="C180" s="124">
        <v>0.14000000000000001</v>
      </c>
      <c r="D180" s="123">
        <v>2.6454999999999998E-3</v>
      </c>
      <c r="E180" s="120">
        <v>52.62</v>
      </c>
      <c r="F180" s="120">
        <v>51.72</v>
      </c>
      <c r="G180" s="120">
        <v>53.59</v>
      </c>
      <c r="H180" s="121" t="s">
        <v>76</v>
      </c>
      <c r="I180" s="122">
        <v>3350762</v>
      </c>
      <c r="J180" s="120">
        <v>176299982.74160001</v>
      </c>
      <c r="K180" s="120">
        <v>53.180900000000001</v>
      </c>
      <c r="L180" s="120">
        <v>0.44</v>
      </c>
      <c r="M180" s="120">
        <v>1.87</v>
      </c>
      <c r="N180" s="119">
        <v>1.1803231000000001</v>
      </c>
      <c r="O180" s="126">
        <v>1.1757964999999999</v>
      </c>
      <c r="Q180" s="226">
        <f>AVERAGE('SW-hisPrice-data'!D178,'CF-hisPrice-data'!D180,'ML-hisPrice-data'!D179,'Dis-hisPrice-data'!D179)</f>
        <v>4.187274999999999E-3</v>
      </c>
      <c r="R180" s="226">
        <f>$R$57*'SW-hisPrice-data'!D178+'Beta Caluclation'!$R$58*'CF-hisPrice-data'!D180+'Beta Caluclation'!$R$59*'ML-hisPrice-data'!D179+'Beta Caluclation'!$R$60*'Dis-hisPrice-data'!D179</f>
        <v>-3.6322924420380204E-3</v>
      </c>
    </row>
    <row r="181" spans="1:18" x14ac:dyDescent="0.15">
      <c r="A181" s="125">
        <v>42335</v>
      </c>
      <c r="B181" s="120">
        <v>52.92</v>
      </c>
      <c r="C181" s="124">
        <v>0.82</v>
      </c>
      <c r="D181" s="123">
        <v>1.5739E-2</v>
      </c>
      <c r="E181" s="120">
        <v>52.11</v>
      </c>
      <c r="F181" s="120">
        <v>51.97</v>
      </c>
      <c r="G181" s="120">
        <v>53.31</v>
      </c>
      <c r="H181" s="121" t="s">
        <v>76</v>
      </c>
      <c r="I181" s="122">
        <v>1536819</v>
      </c>
      <c r="J181" s="120">
        <v>81027790.175500005</v>
      </c>
      <c r="K181" s="120">
        <v>52.747100000000003</v>
      </c>
      <c r="L181" s="120">
        <v>0.81</v>
      </c>
      <c r="M181" s="120">
        <v>1.34</v>
      </c>
      <c r="N181" s="119">
        <v>-0.20842949999999999</v>
      </c>
      <c r="O181" s="126">
        <v>-0.18822420000000001</v>
      </c>
      <c r="Q181" s="226">
        <f>AVERAGE('SW-hisPrice-data'!D179,'CF-hisPrice-data'!D181,'ML-hisPrice-data'!D180,'Dis-hisPrice-data'!D180)</f>
        <v>-6.785325E-3</v>
      </c>
      <c r="R181" s="226">
        <f>$R$57*'SW-hisPrice-data'!D179+'Beta Caluclation'!$R$58*'CF-hisPrice-data'!D181+'Beta Caluclation'!$R$59*'ML-hisPrice-data'!D180+'Beta Caluclation'!$R$60*'Dis-hisPrice-data'!D180</f>
        <v>-3.3276034364887096E-2</v>
      </c>
    </row>
    <row r="182" spans="1:18" x14ac:dyDescent="0.15">
      <c r="A182" s="125">
        <v>42328</v>
      </c>
      <c r="B182" s="120">
        <v>52.1</v>
      </c>
      <c r="C182" s="124">
        <v>0.83</v>
      </c>
      <c r="D182" s="123">
        <v>1.61888E-2</v>
      </c>
      <c r="E182" s="120">
        <v>51.13</v>
      </c>
      <c r="F182" s="120">
        <v>50.79</v>
      </c>
      <c r="G182" s="120">
        <v>52.21</v>
      </c>
      <c r="H182" s="121" t="s">
        <v>76</v>
      </c>
      <c r="I182" s="122">
        <v>1941481</v>
      </c>
      <c r="J182" s="120">
        <v>99815481.479599997</v>
      </c>
      <c r="K182" s="120">
        <v>51.845599999999997</v>
      </c>
      <c r="L182" s="120">
        <v>0.97</v>
      </c>
      <c r="M182" s="120">
        <v>1.42</v>
      </c>
      <c r="N182" s="119">
        <v>-0.36438710000000002</v>
      </c>
      <c r="O182" s="126">
        <v>-0.36964049999999998</v>
      </c>
      <c r="Q182" s="226">
        <f>AVERAGE('SW-hisPrice-data'!D180,'CF-hisPrice-data'!D182,'ML-hisPrice-data'!D181,'Dis-hisPrice-data'!D181)</f>
        <v>2.2865049999999998E-2</v>
      </c>
      <c r="R182" s="226">
        <f>$R$57*'SW-hisPrice-data'!D180+'Beta Caluclation'!$R$58*'CF-hisPrice-data'!D182+'Beta Caluclation'!$R$59*'ML-hisPrice-data'!D181+'Beta Caluclation'!$R$60*'Dis-hisPrice-data'!D181</f>
        <v>4.12937009839544E-2</v>
      </c>
    </row>
    <row r="183" spans="1:18" x14ac:dyDescent="0.15">
      <c r="A183" s="125">
        <v>42321</v>
      </c>
      <c r="B183" s="120">
        <v>51.27</v>
      </c>
      <c r="C183" s="124">
        <v>-0.6</v>
      </c>
      <c r="D183" s="123">
        <v>-1.15674E-2</v>
      </c>
      <c r="E183" s="120">
        <v>51</v>
      </c>
      <c r="F183" s="120">
        <v>50.9</v>
      </c>
      <c r="G183" s="120">
        <v>52.94</v>
      </c>
      <c r="H183" s="121" t="s">
        <v>76</v>
      </c>
      <c r="I183" s="122">
        <v>3054502</v>
      </c>
      <c r="J183" s="120">
        <v>158346901.70100001</v>
      </c>
      <c r="K183" s="120">
        <v>51.377699999999997</v>
      </c>
      <c r="L183" s="120">
        <v>0.27</v>
      </c>
      <c r="M183" s="120">
        <v>2.04</v>
      </c>
      <c r="N183" s="119">
        <v>0.502054</v>
      </c>
      <c r="O183" s="126">
        <v>0.50079790000000002</v>
      </c>
      <c r="Q183" s="226">
        <f>AVERAGE('SW-hisPrice-data'!D181,'CF-hisPrice-data'!D183,'ML-hisPrice-data'!D182,'Dis-hisPrice-data'!D182)</f>
        <v>-3.1869574999999997E-2</v>
      </c>
      <c r="R183" s="226">
        <f>$R$57*'SW-hisPrice-data'!D181+'Beta Caluclation'!$R$58*'CF-hisPrice-data'!D183+'Beta Caluclation'!$R$59*'ML-hisPrice-data'!D182+'Beta Caluclation'!$R$60*'Dis-hisPrice-data'!D182</f>
        <v>-1.3495515996206544E-2</v>
      </c>
    </row>
    <row r="184" spans="1:18" x14ac:dyDescent="0.15">
      <c r="A184" s="125">
        <v>42314</v>
      </c>
      <c r="B184" s="120">
        <v>51.87</v>
      </c>
      <c r="C184" s="124">
        <v>-0.17</v>
      </c>
      <c r="D184" s="123">
        <v>-3.2667E-3</v>
      </c>
      <c r="E184" s="120">
        <v>52.2</v>
      </c>
      <c r="F184" s="120">
        <v>51.37</v>
      </c>
      <c r="G184" s="120">
        <v>52.28</v>
      </c>
      <c r="H184" s="121" t="s">
        <v>76</v>
      </c>
      <c r="I184" s="122">
        <v>2033550</v>
      </c>
      <c r="J184" s="120">
        <v>105508476.78730001</v>
      </c>
      <c r="K184" s="120">
        <v>51.903799999999997</v>
      </c>
      <c r="L184" s="120">
        <v>-0.33</v>
      </c>
      <c r="M184" s="120">
        <v>0.91</v>
      </c>
      <c r="N184" s="119">
        <v>-0.66668700000000003</v>
      </c>
      <c r="O184" s="126">
        <v>-0.66641130000000004</v>
      </c>
      <c r="Q184" s="226">
        <f>AVERAGE('SW-hisPrice-data'!D182,'CF-hisPrice-data'!D184,'ML-hisPrice-data'!D183,'Dis-hisPrice-data'!D183)</f>
        <v>-8.7070750000000016E-3</v>
      </c>
      <c r="R184" s="226">
        <f>$R$57*'SW-hisPrice-data'!D182+'Beta Caluclation'!$R$58*'CF-hisPrice-data'!D184+'Beta Caluclation'!$R$59*'ML-hisPrice-data'!D183+'Beta Caluclation'!$R$60*'Dis-hisPrice-data'!D183</f>
        <v>1.4144197242098311E-2</v>
      </c>
    </row>
    <row r="185" spans="1:18" x14ac:dyDescent="0.15">
      <c r="A185" s="125">
        <v>42307</v>
      </c>
      <c r="B185" s="120">
        <v>52.04</v>
      </c>
      <c r="C185" s="124">
        <v>-0.55000000000000004</v>
      </c>
      <c r="D185" s="123">
        <v>-1.04583E-2</v>
      </c>
      <c r="E185" s="120">
        <v>52.63</v>
      </c>
      <c r="F185" s="120">
        <v>50.64</v>
      </c>
      <c r="G185" s="120">
        <v>52.79</v>
      </c>
      <c r="H185" s="121" t="s">
        <v>76</v>
      </c>
      <c r="I185" s="122">
        <v>6101023</v>
      </c>
      <c r="J185" s="120">
        <v>316283128.91289997</v>
      </c>
      <c r="K185" s="120">
        <v>52.172699999999999</v>
      </c>
      <c r="L185" s="120">
        <v>-0.59</v>
      </c>
      <c r="M185" s="120">
        <v>2.15</v>
      </c>
      <c r="N185" s="119">
        <v>-0.246892</v>
      </c>
      <c r="O185" s="126">
        <v>-0.24013989999999999</v>
      </c>
      <c r="Q185" s="226">
        <f>AVERAGE('SW-hisPrice-data'!D183,'CF-hisPrice-data'!D185,'ML-hisPrice-data'!D184,'Dis-hisPrice-data'!D184)</f>
        <v>6.8641750000000001E-3</v>
      </c>
      <c r="R185" s="226">
        <f>$R$57*'SW-hisPrice-data'!D183+'Beta Caluclation'!$R$58*'CF-hisPrice-data'!D185+'Beta Caluclation'!$R$59*'ML-hisPrice-data'!D184+'Beta Caluclation'!$R$60*'Dis-hisPrice-data'!D184</f>
        <v>6.4998040887088004E-3</v>
      </c>
    </row>
    <row r="186" spans="1:18" x14ac:dyDescent="0.15">
      <c r="A186" s="125">
        <v>42300</v>
      </c>
      <c r="B186" s="120">
        <v>52.59</v>
      </c>
      <c r="C186" s="124">
        <v>3.66</v>
      </c>
      <c r="D186" s="123">
        <v>7.4800699999999998E-2</v>
      </c>
      <c r="E186" s="120">
        <v>48.81</v>
      </c>
      <c r="F186" s="120">
        <v>48.362000000000002</v>
      </c>
      <c r="G186" s="120">
        <v>53</v>
      </c>
      <c r="H186" s="121" t="s">
        <v>76</v>
      </c>
      <c r="I186" s="122">
        <v>8101126</v>
      </c>
      <c r="J186" s="120">
        <v>416238619.79350001</v>
      </c>
      <c r="K186" s="120">
        <v>52.6721</v>
      </c>
      <c r="L186" s="120">
        <v>3.78</v>
      </c>
      <c r="M186" s="120">
        <v>4.6379999999999999</v>
      </c>
      <c r="N186" s="119">
        <v>1.3745791000000001</v>
      </c>
      <c r="O186" s="126">
        <v>1.5135559999999999</v>
      </c>
      <c r="Q186" s="226">
        <f>AVERAGE('SW-hisPrice-data'!D184,'CF-hisPrice-data'!D186,'ML-hisPrice-data'!D185,'Dis-hisPrice-data'!D185)</f>
        <v>5.3094225000000002E-2</v>
      </c>
      <c r="R186" s="226">
        <f>$R$57*'SW-hisPrice-data'!D184+'Beta Caluclation'!$R$58*'CF-hisPrice-data'!D186+'Beta Caluclation'!$R$59*'ML-hisPrice-data'!D185+'Beta Caluclation'!$R$60*'Dis-hisPrice-data'!D185</f>
        <v>4.7745476823778124E-2</v>
      </c>
    </row>
    <row r="187" spans="1:18" x14ac:dyDescent="0.15">
      <c r="A187" s="125">
        <v>42293</v>
      </c>
      <c r="B187" s="120">
        <v>48.93</v>
      </c>
      <c r="C187" s="124">
        <v>1.01</v>
      </c>
      <c r="D187" s="123">
        <v>2.10768E-2</v>
      </c>
      <c r="E187" s="120">
        <v>47.89</v>
      </c>
      <c r="F187" s="120">
        <v>47.59</v>
      </c>
      <c r="G187" s="120">
        <v>49.18</v>
      </c>
      <c r="H187" s="121" t="s">
        <v>76</v>
      </c>
      <c r="I187" s="122">
        <v>3411605</v>
      </c>
      <c r="J187" s="120">
        <v>165597509.461</v>
      </c>
      <c r="K187" s="120">
        <v>48.880899999999997</v>
      </c>
      <c r="L187" s="120">
        <v>1.04</v>
      </c>
      <c r="M187" s="120">
        <v>1.59</v>
      </c>
      <c r="N187" s="119">
        <v>-0.32967649999999998</v>
      </c>
      <c r="O187" s="126">
        <v>-0.3245924</v>
      </c>
      <c r="Q187" s="226">
        <f>AVERAGE('SW-hisPrice-data'!D185,'CF-hisPrice-data'!D187,'ML-hisPrice-data'!D186,'Dis-hisPrice-data'!D186)</f>
        <v>8.8649000000000002E-3</v>
      </c>
      <c r="R187" s="226">
        <f>$R$57*'SW-hisPrice-data'!D185+'Beta Caluclation'!$R$58*'CF-hisPrice-data'!D187+'Beta Caluclation'!$R$59*'ML-hisPrice-data'!D186+'Beta Caluclation'!$R$60*'Dis-hisPrice-data'!D186</f>
        <v>1.8789438179566929E-2</v>
      </c>
    </row>
    <row r="188" spans="1:18" x14ac:dyDescent="0.15">
      <c r="A188" s="125">
        <v>42286</v>
      </c>
      <c r="B188" s="120">
        <v>47.92</v>
      </c>
      <c r="C188" s="124">
        <v>0.97</v>
      </c>
      <c r="D188" s="123">
        <v>2.0660299999999999E-2</v>
      </c>
      <c r="E188" s="120">
        <v>47.28</v>
      </c>
      <c r="F188" s="120">
        <v>47.04</v>
      </c>
      <c r="G188" s="120">
        <v>49.144799999999996</v>
      </c>
      <c r="H188" s="121" t="s">
        <v>76</v>
      </c>
      <c r="I188" s="122">
        <v>5089490</v>
      </c>
      <c r="J188" s="120">
        <v>245181600.68619999</v>
      </c>
      <c r="K188" s="120">
        <v>47.829700000000003</v>
      </c>
      <c r="L188" s="120">
        <v>0.64</v>
      </c>
      <c r="M188" s="120">
        <v>2.1048</v>
      </c>
      <c r="N188" s="119">
        <v>0.2406848</v>
      </c>
      <c r="O188" s="126">
        <v>0.31695329999999999</v>
      </c>
      <c r="Q188" s="226">
        <f>AVERAGE('SW-hisPrice-data'!D186,'CF-hisPrice-data'!D188,'ML-hisPrice-data'!D187,'Dis-hisPrice-data'!D187)</f>
        <v>1.4479875E-2</v>
      </c>
      <c r="R188" s="226">
        <f>$R$57*'SW-hisPrice-data'!D186+'Beta Caluclation'!$R$58*'CF-hisPrice-data'!D188+'Beta Caluclation'!$R$59*'ML-hisPrice-data'!D187+'Beta Caluclation'!$R$60*'Dis-hisPrice-data'!D187</f>
        <v>2.4208517535400945E-2</v>
      </c>
    </row>
    <row r="189" spans="1:18" x14ac:dyDescent="0.15">
      <c r="A189" s="125">
        <v>42279</v>
      </c>
      <c r="B189" s="120">
        <v>46.95</v>
      </c>
      <c r="C189" s="124">
        <v>0.6</v>
      </c>
      <c r="D189" s="123">
        <v>1.2945E-2</v>
      </c>
      <c r="E189" s="120">
        <v>45.92</v>
      </c>
      <c r="F189" s="120">
        <v>44.04</v>
      </c>
      <c r="G189" s="120">
        <v>46.96</v>
      </c>
      <c r="H189" s="121" t="s">
        <v>76</v>
      </c>
      <c r="I189" s="122">
        <v>4102162</v>
      </c>
      <c r="J189" s="120">
        <v>186173350.6081</v>
      </c>
      <c r="K189" s="120">
        <v>46.456499999999998</v>
      </c>
      <c r="L189" s="120">
        <v>1.03</v>
      </c>
      <c r="M189" s="120">
        <v>2.92</v>
      </c>
      <c r="N189" s="119">
        <v>0.19560830000000001</v>
      </c>
      <c r="O189" s="126">
        <v>0.17897009999999999</v>
      </c>
      <c r="Q189" s="226">
        <f>AVERAGE('SW-hisPrice-data'!D187,'CF-hisPrice-data'!D189,'ML-hisPrice-data'!D188,'Dis-hisPrice-data'!D188)</f>
        <v>1.414725E-2</v>
      </c>
      <c r="R189" s="226">
        <f>$R$57*'SW-hisPrice-data'!D187+'Beta Caluclation'!$R$58*'CF-hisPrice-data'!D189+'Beta Caluclation'!$R$59*'ML-hisPrice-data'!D188+'Beta Caluclation'!$R$60*'Dis-hisPrice-data'!D188</f>
        <v>2.2427199031993521E-2</v>
      </c>
    </row>
    <row r="190" spans="1:18" x14ac:dyDescent="0.15">
      <c r="A190" s="125">
        <v>42272</v>
      </c>
      <c r="B190" s="120">
        <v>46.35</v>
      </c>
      <c r="C190" s="124">
        <v>0.89</v>
      </c>
      <c r="D190" s="123">
        <v>1.95777E-2</v>
      </c>
      <c r="E190" s="120">
        <v>45.68</v>
      </c>
      <c r="F190" s="120">
        <v>44.85</v>
      </c>
      <c r="G190" s="120">
        <v>47.19</v>
      </c>
      <c r="H190" s="121" t="s">
        <v>76</v>
      </c>
      <c r="I190" s="122">
        <v>3431025</v>
      </c>
      <c r="J190" s="120">
        <v>157911846.46790001</v>
      </c>
      <c r="K190" s="120">
        <v>46.706800000000001</v>
      </c>
      <c r="L190" s="120">
        <v>0.67</v>
      </c>
      <c r="M190" s="120">
        <v>2.34</v>
      </c>
      <c r="N190" s="119">
        <v>0.2083023</v>
      </c>
      <c r="O190" s="126">
        <v>0.2180532</v>
      </c>
      <c r="Q190" s="226">
        <f>AVERAGE('SW-hisPrice-data'!D188,'CF-hisPrice-data'!D190,'ML-hisPrice-data'!D189,'Dis-hisPrice-data'!D189)</f>
        <v>-7.6609750000000004E-3</v>
      </c>
      <c r="R190" s="226">
        <f>$R$57*'SW-hisPrice-data'!D188+'Beta Caluclation'!$R$58*'CF-hisPrice-data'!D190+'Beta Caluclation'!$R$59*'ML-hisPrice-data'!D189+'Beta Caluclation'!$R$60*'Dis-hisPrice-data'!D189</f>
        <v>-2.1397044151979856E-2</v>
      </c>
    </row>
    <row r="191" spans="1:18" x14ac:dyDescent="0.15">
      <c r="A191" s="125">
        <v>42265</v>
      </c>
      <c r="B191" s="120">
        <v>45.46</v>
      </c>
      <c r="C191" s="124">
        <v>0.3</v>
      </c>
      <c r="D191" s="123">
        <v>6.6429999999999996E-3</v>
      </c>
      <c r="E191" s="120">
        <v>45.15</v>
      </c>
      <c r="F191" s="120">
        <v>44.67</v>
      </c>
      <c r="G191" s="120">
        <v>46.84</v>
      </c>
      <c r="H191" s="121" t="s">
        <v>76</v>
      </c>
      <c r="I191" s="122">
        <v>2839542</v>
      </c>
      <c r="J191" s="120">
        <v>129642817.9163</v>
      </c>
      <c r="K191" s="120">
        <v>45.586100000000002</v>
      </c>
      <c r="L191" s="120">
        <v>0.31</v>
      </c>
      <c r="M191" s="120">
        <v>2.17</v>
      </c>
      <c r="N191" s="119">
        <v>0.5312036</v>
      </c>
      <c r="O191" s="126">
        <v>0.54997890000000005</v>
      </c>
      <c r="Q191" s="226">
        <f>AVERAGE('SW-hisPrice-data'!D189,'CF-hisPrice-data'!D191,'ML-hisPrice-data'!D190,'Dis-hisPrice-data'!D190)</f>
        <v>-1.67682E-2</v>
      </c>
      <c r="R191" s="226">
        <f>$R$57*'SW-hisPrice-data'!D189+'Beta Caluclation'!$R$58*'CF-hisPrice-data'!D191+'Beta Caluclation'!$R$59*'ML-hisPrice-data'!D190+'Beta Caluclation'!$R$60*'Dis-hisPrice-data'!D190</f>
        <v>-1.5655849412788473E-2</v>
      </c>
    </row>
    <row r="192" spans="1:18" x14ac:dyDescent="0.15">
      <c r="A192" s="125">
        <v>42258</v>
      </c>
      <c r="B192" s="120">
        <v>45.16</v>
      </c>
      <c r="C192" s="124">
        <v>0.62</v>
      </c>
      <c r="D192" s="123">
        <v>1.3920099999999999E-2</v>
      </c>
      <c r="E192" s="120">
        <v>45.01</v>
      </c>
      <c r="F192" s="120">
        <v>44.52</v>
      </c>
      <c r="G192" s="120">
        <v>45.87</v>
      </c>
      <c r="H192" s="121" t="s">
        <v>76</v>
      </c>
      <c r="I192" s="122">
        <v>1854451</v>
      </c>
      <c r="J192" s="120">
        <v>83641664.494200006</v>
      </c>
      <c r="K192" s="120">
        <v>44.908799999999999</v>
      </c>
      <c r="L192" s="120">
        <v>0.15</v>
      </c>
      <c r="M192" s="120">
        <v>1.35</v>
      </c>
      <c r="N192" s="119">
        <v>-0.4857571</v>
      </c>
      <c r="O192" s="126">
        <v>-0.47603640000000003</v>
      </c>
      <c r="Q192" s="226">
        <f>AVERAGE('SW-hisPrice-data'!D190,'CF-hisPrice-data'!D192,'ML-hisPrice-data'!D191,'Dis-hisPrice-data'!D191)</f>
        <v>1.70802E-2</v>
      </c>
      <c r="R192" s="226">
        <f>$R$57*'SW-hisPrice-data'!D190+'Beta Caluclation'!$R$58*'CF-hisPrice-data'!D192+'Beta Caluclation'!$R$59*'ML-hisPrice-data'!D191+'Beta Caluclation'!$R$60*'Dis-hisPrice-data'!D191</f>
        <v>2.9283793908600975E-2</v>
      </c>
    </row>
    <row r="193" spans="1:18" x14ac:dyDescent="0.15">
      <c r="A193" s="125">
        <v>42251</v>
      </c>
      <c r="B193" s="120">
        <v>44.54</v>
      </c>
      <c r="C193" s="124">
        <v>-0.65</v>
      </c>
      <c r="D193" s="123">
        <v>-1.4383699999999999E-2</v>
      </c>
      <c r="E193" s="120">
        <v>44.81</v>
      </c>
      <c r="F193" s="120">
        <v>43.03</v>
      </c>
      <c r="G193" s="120">
        <v>45.28</v>
      </c>
      <c r="H193" s="121" t="s">
        <v>76</v>
      </c>
      <c r="I193" s="122">
        <v>3606177</v>
      </c>
      <c r="J193" s="120">
        <v>159632582.4339</v>
      </c>
      <c r="K193" s="120">
        <v>44.5443</v>
      </c>
      <c r="L193" s="120">
        <v>-0.27</v>
      </c>
      <c r="M193" s="120">
        <v>2.25</v>
      </c>
      <c r="N193" s="119">
        <v>-0.20496549999999999</v>
      </c>
      <c r="O193" s="126">
        <v>-0.19175690000000001</v>
      </c>
      <c r="Q193" s="226">
        <f>AVERAGE('SW-hisPrice-data'!D191,'CF-hisPrice-data'!D193,'ML-hisPrice-data'!D192,'Dis-hisPrice-data'!D192)</f>
        <v>-8.7316749999999995E-3</v>
      </c>
      <c r="R193" s="226">
        <f>$R$57*'SW-hisPrice-data'!D191+'Beta Caluclation'!$R$58*'CF-hisPrice-data'!D193+'Beta Caluclation'!$R$59*'ML-hisPrice-data'!D192+'Beta Caluclation'!$R$60*'Dis-hisPrice-data'!D192</f>
        <v>-1.3044160247890233E-2</v>
      </c>
    </row>
    <row r="194" spans="1:18" x14ac:dyDescent="0.15">
      <c r="A194" s="125">
        <v>42244</v>
      </c>
      <c r="B194" s="120">
        <v>45.19</v>
      </c>
      <c r="C194" s="124">
        <v>1.0900000000000001</v>
      </c>
      <c r="D194" s="123">
        <v>2.4716599999999998E-2</v>
      </c>
      <c r="E194" s="120">
        <v>41.75</v>
      </c>
      <c r="F194" s="120">
        <v>41.6</v>
      </c>
      <c r="G194" s="120">
        <v>45.35</v>
      </c>
      <c r="H194" s="121" t="s">
        <v>76</v>
      </c>
      <c r="I194" s="122">
        <v>4535875</v>
      </c>
      <c r="J194" s="120">
        <v>197505644.16800001</v>
      </c>
      <c r="K194" s="120">
        <v>45.000500000000002</v>
      </c>
      <c r="L194" s="120">
        <v>3.44</v>
      </c>
      <c r="M194" s="120">
        <v>3.75</v>
      </c>
      <c r="N194" s="119">
        <v>0.84465170000000001</v>
      </c>
      <c r="O194" s="126">
        <v>0.7747153</v>
      </c>
      <c r="Q194" s="226">
        <f>AVERAGE('SW-hisPrice-data'!D192,'CF-hisPrice-data'!D194,'ML-hisPrice-data'!D193,'Dis-hisPrice-data'!D193)</f>
        <v>1.521815E-2</v>
      </c>
      <c r="R194" s="226">
        <f>$R$57*'SW-hisPrice-data'!D192+'Beta Caluclation'!$R$58*'CF-hisPrice-data'!D194+'Beta Caluclation'!$R$59*'ML-hisPrice-data'!D193+'Beta Caluclation'!$R$60*'Dis-hisPrice-data'!D193</f>
        <v>3.3269053449480286E-2</v>
      </c>
    </row>
    <row r="195" spans="1:18" x14ac:dyDescent="0.15">
      <c r="A195" s="125">
        <v>42237</v>
      </c>
      <c r="B195" s="120">
        <v>44.1</v>
      </c>
      <c r="C195" s="124">
        <v>-1.52</v>
      </c>
      <c r="D195" s="123">
        <v>-3.33187E-2</v>
      </c>
      <c r="E195" s="120">
        <v>45.49</v>
      </c>
      <c r="F195" s="120">
        <v>44.06</v>
      </c>
      <c r="G195" s="120">
        <v>46.45</v>
      </c>
      <c r="H195" s="121" t="s">
        <v>76</v>
      </c>
      <c r="I195" s="122">
        <v>2458933</v>
      </c>
      <c r="J195" s="120">
        <v>111288637.4727</v>
      </c>
      <c r="K195" s="120">
        <v>44.447099999999999</v>
      </c>
      <c r="L195" s="120">
        <v>-1.39</v>
      </c>
      <c r="M195" s="120">
        <v>2.39</v>
      </c>
      <c r="N195" s="119">
        <v>-5.8876699999999997E-2</v>
      </c>
      <c r="O195" s="126">
        <v>-5.8741300000000003E-2</v>
      </c>
      <c r="Q195" s="226">
        <f>AVERAGE('SW-hisPrice-data'!D193,'CF-hisPrice-data'!D195,'ML-hisPrice-data'!D194,'Dis-hisPrice-data'!D194)</f>
        <v>-4.1099225000000003E-2</v>
      </c>
      <c r="R195" s="226">
        <f>$R$57*'SW-hisPrice-data'!D193+'Beta Caluclation'!$R$58*'CF-hisPrice-data'!D195+'Beta Caluclation'!$R$59*'ML-hisPrice-data'!D194+'Beta Caluclation'!$R$60*'Dis-hisPrice-data'!D194</f>
        <v>-6.9862615817901902E-2</v>
      </c>
    </row>
    <row r="196" spans="1:18" x14ac:dyDescent="0.15">
      <c r="A196" s="125">
        <v>42230</v>
      </c>
      <c r="B196" s="120">
        <v>45.62</v>
      </c>
      <c r="C196" s="124">
        <v>-0.17</v>
      </c>
      <c r="D196" s="123">
        <v>-3.7125999999999999E-3</v>
      </c>
      <c r="E196" s="120">
        <v>45.8</v>
      </c>
      <c r="F196" s="120">
        <v>44.34</v>
      </c>
      <c r="G196" s="120">
        <v>46.05</v>
      </c>
      <c r="H196" s="121" t="s">
        <v>76</v>
      </c>
      <c r="I196" s="122">
        <v>2612764</v>
      </c>
      <c r="J196" s="120">
        <v>118233853.017</v>
      </c>
      <c r="K196" s="120">
        <v>45.424300000000002</v>
      </c>
      <c r="L196" s="120">
        <v>-0.18</v>
      </c>
      <c r="M196" s="120">
        <v>1.71</v>
      </c>
      <c r="N196" s="119">
        <v>-0.1092403</v>
      </c>
      <c r="O196" s="126">
        <v>-0.13422919999999999</v>
      </c>
      <c r="Q196" s="226">
        <f>AVERAGE('SW-hisPrice-data'!D194,'CF-hisPrice-data'!D196,'ML-hisPrice-data'!D195,'Dis-hisPrice-data'!D195)</f>
        <v>2.7977750000000006E-3</v>
      </c>
      <c r="R196" s="226">
        <f>$R$57*'SW-hisPrice-data'!D194+'Beta Caluclation'!$R$58*'CF-hisPrice-data'!D196+'Beta Caluclation'!$R$59*'ML-hisPrice-data'!D195+'Beta Caluclation'!$R$60*'Dis-hisPrice-data'!D195</f>
        <v>-1.5257689314966424E-2</v>
      </c>
    </row>
    <row r="197" spans="1:18" x14ac:dyDescent="0.15">
      <c r="A197" s="125">
        <v>42223</v>
      </c>
      <c r="B197" s="120">
        <v>45.79</v>
      </c>
      <c r="C197" s="124">
        <v>-0.85</v>
      </c>
      <c r="D197" s="123">
        <v>-1.82247E-2</v>
      </c>
      <c r="E197" s="120">
        <v>46.63</v>
      </c>
      <c r="F197" s="120">
        <v>45.65</v>
      </c>
      <c r="G197" s="120">
        <v>47.38</v>
      </c>
      <c r="H197" s="121" t="s">
        <v>76</v>
      </c>
      <c r="I197" s="122">
        <v>2933186</v>
      </c>
      <c r="J197" s="120">
        <v>136564847.6171</v>
      </c>
      <c r="K197" s="120">
        <v>45.866399999999999</v>
      </c>
      <c r="L197" s="120">
        <v>-0.84</v>
      </c>
      <c r="M197" s="120">
        <v>1.73</v>
      </c>
      <c r="N197" s="119">
        <v>-0.19358</v>
      </c>
      <c r="O197" s="126">
        <v>-0.1867045</v>
      </c>
      <c r="Q197" s="226">
        <f>AVERAGE('SW-hisPrice-data'!D195,'CF-hisPrice-data'!D197,'ML-hisPrice-data'!D196,'Dis-hisPrice-data'!D196)</f>
        <v>-1.9717875000000003E-2</v>
      </c>
      <c r="R197" s="226">
        <f>$R$57*'SW-hisPrice-data'!D195+'Beta Caluclation'!$R$58*'CF-hisPrice-data'!D197+'Beta Caluclation'!$R$59*'ML-hisPrice-data'!D196+'Beta Caluclation'!$R$60*'Dis-hisPrice-data'!D196</f>
        <v>-7.3799962052206652E-2</v>
      </c>
    </row>
    <row r="198" spans="1:18" x14ac:dyDescent="0.15">
      <c r="A198" s="125">
        <v>42216</v>
      </c>
      <c r="B198" s="120">
        <v>46.64</v>
      </c>
      <c r="C198" s="124">
        <v>0.94</v>
      </c>
      <c r="D198" s="123">
        <v>2.0568900000000001E-2</v>
      </c>
      <c r="E198" s="120">
        <v>45.68</v>
      </c>
      <c r="F198" s="120">
        <v>45.63</v>
      </c>
      <c r="G198" s="120">
        <v>46.92</v>
      </c>
      <c r="H198" s="121" t="s">
        <v>76</v>
      </c>
      <c r="I198" s="122">
        <v>3637293</v>
      </c>
      <c r="J198" s="120">
        <v>167915405.04730001</v>
      </c>
      <c r="K198" s="120">
        <v>46.687600000000003</v>
      </c>
      <c r="L198" s="120">
        <v>0.96</v>
      </c>
      <c r="M198" s="120">
        <v>1.29</v>
      </c>
      <c r="N198" s="119">
        <v>-0.33370719999999998</v>
      </c>
      <c r="O198" s="126">
        <v>-0.33193499999999998</v>
      </c>
      <c r="Q198" s="226">
        <f>AVERAGE('SW-hisPrice-data'!D196,'CF-hisPrice-data'!D198,'ML-hisPrice-data'!D197,'Dis-hisPrice-data'!D197)</f>
        <v>-1.3399350000000001E-2</v>
      </c>
      <c r="R198" s="226">
        <f>$R$57*'SW-hisPrice-data'!D196+'Beta Caluclation'!$R$58*'CF-hisPrice-data'!D198+'Beta Caluclation'!$R$59*'ML-hisPrice-data'!D197+'Beta Caluclation'!$R$60*'Dis-hisPrice-data'!D197</f>
        <v>4.2145132587424984E-3</v>
      </c>
    </row>
    <row r="199" spans="1:18" x14ac:dyDescent="0.15">
      <c r="A199" s="125">
        <v>42209</v>
      </c>
      <c r="B199" s="120">
        <v>45.7</v>
      </c>
      <c r="C199" s="124">
        <v>-0.65</v>
      </c>
      <c r="D199" s="123">
        <v>-1.40237E-2</v>
      </c>
      <c r="E199" s="120">
        <v>46.5</v>
      </c>
      <c r="F199" s="120">
        <v>44.5</v>
      </c>
      <c r="G199" s="120">
        <v>47.47</v>
      </c>
      <c r="H199" s="121" t="s">
        <v>76</v>
      </c>
      <c r="I199" s="122">
        <v>5459001</v>
      </c>
      <c r="J199" s="120">
        <v>251345904.98390001</v>
      </c>
      <c r="K199" s="120">
        <v>45.677799999999998</v>
      </c>
      <c r="L199" s="120">
        <v>-0.8</v>
      </c>
      <c r="M199" s="120">
        <v>2.97</v>
      </c>
      <c r="N199" s="119">
        <v>-2.9286199999999998E-2</v>
      </c>
      <c r="O199" s="126">
        <v>-5.6772200000000002E-2</v>
      </c>
      <c r="Q199" s="226">
        <f>AVERAGE('SW-hisPrice-data'!D197,'CF-hisPrice-data'!D199,'ML-hisPrice-data'!D198,'Dis-hisPrice-data'!D198)</f>
        <v>-2.5061924999999999E-2</v>
      </c>
      <c r="R199" s="226">
        <f>$R$57*'SW-hisPrice-data'!D197+'Beta Caluclation'!$R$58*'CF-hisPrice-data'!D199+'Beta Caluclation'!$R$59*'ML-hisPrice-data'!D198+'Beta Caluclation'!$R$60*'Dis-hisPrice-data'!D198</f>
        <v>-7.4560219054936551E-3</v>
      </c>
    </row>
    <row r="200" spans="1:18" x14ac:dyDescent="0.15">
      <c r="A200" s="125">
        <v>42202</v>
      </c>
      <c r="B200" s="120">
        <v>46.35</v>
      </c>
      <c r="C200" s="124">
        <v>-1.17</v>
      </c>
      <c r="D200" s="123">
        <v>-2.4621199999999999E-2</v>
      </c>
      <c r="E200" s="120">
        <v>48.04</v>
      </c>
      <c r="F200" s="120">
        <v>46.08</v>
      </c>
      <c r="G200" s="120">
        <v>48.679900000000004</v>
      </c>
      <c r="H200" s="121" t="s">
        <v>76</v>
      </c>
      <c r="I200" s="122">
        <v>5623698</v>
      </c>
      <c r="J200" s="120">
        <v>266474228.3202</v>
      </c>
      <c r="K200" s="120">
        <v>46.518999999999998</v>
      </c>
      <c r="L200" s="120">
        <v>-1.69</v>
      </c>
      <c r="M200" s="120">
        <v>2.5998999999999999</v>
      </c>
      <c r="N200" s="119">
        <v>0.35547899999999999</v>
      </c>
      <c r="O200" s="126">
        <v>0.38759739999999998</v>
      </c>
      <c r="Q200" s="226">
        <f>AVERAGE('SW-hisPrice-data'!D198,'CF-hisPrice-data'!D200,'ML-hisPrice-data'!D199,'Dis-hisPrice-data'!D199)</f>
        <v>7.2260500000000012E-3</v>
      </c>
      <c r="R200" s="226">
        <f>$R$57*'SW-hisPrice-data'!D198+'Beta Caluclation'!$R$58*'CF-hisPrice-data'!D200+'Beta Caluclation'!$R$59*'ML-hisPrice-data'!D199+'Beta Caluclation'!$R$60*'Dis-hisPrice-data'!D199</f>
        <v>1.8650898416720775E-2</v>
      </c>
    </row>
    <row r="201" spans="1:18" x14ac:dyDescent="0.15">
      <c r="A201" s="125">
        <v>42195</v>
      </c>
      <c r="B201" s="120">
        <v>47.52</v>
      </c>
      <c r="C201" s="124">
        <v>2.2200000000000002</v>
      </c>
      <c r="D201" s="123">
        <v>4.9006599999999997E-2</v>
      </c>
      <c r="E201" s="120">
        <v>45</v>
      </c>
      <c r="F201" s="120">
        <v>44.83</v>
      </c>
      <c r="G201" s="120">
        <v>47.62</v>
      </c>
      <c r="H201" s="121" t="s">
        <v>76</v>
      </c>
      <c r="I201" s="122">
        <v>4148864</v>
      </c>
      <c r="J201" s="120">
        <v>192040021.9851</v>
      </c>
      <c r="K201" s="120">
        <v>47.299500000000002</v>
      </c>
      <c r="L201" s="120">
        <v>2.52</v>
      </c>
      <c r="M201" s="120">
        <v>2.79</v>
      </c>
      <c r="N201" s="119">
        <v>0.66522669999999995</v>
      </c>
      <c r="O201" s="126">
        <v>0.71268140000000002</v>
      </c>
      <c r="Q201" s="226">
        <f>AVERAGE('SW-hisPrice-data'!D199,'CF-hisPrice-data'!D201,'ML-hisPrice-data'!D200,'Dis-hisPrice-data'!D200)</f>
        <v>1.2194299999999998E-2</v>
      </c>
      <c r="R201" s="226">
        <f>$R$57*'SW-hisPrice-data'!D199+'Beta Caluclation'!$R$58*'CF-hisPrice-data'!D201+'Beta Caluclation'!$R$59*'ML-hisPrice-data'!D200+'Beta Caluclation'!$R$60*'Dis-hisPrice-data'!D200</f>
        <v>1.2149175809772983E-2</v>
      </c>
    </row>
    <row r="202" spans="1:18" x14ac:dyDescent="0.15">
      <c r="A202" s="125">
        <v>42188</v>
      </c>
      <c r="B202" s="120">
        <v>45.3</v>
      </c>
      <c r="C202" s="124">
        <v>-0.33</v>
      </c>
      <c r="D202" s="123">
        <v>-7.2321E-3</v>
      </c>
      <c r="E202" s="120">
        <v>45.27</v>
      </c>
      <c r="F202" s="120">
        <v>44.34</v>
      </c>
      <c r="G202" s="120">
        <v>45.5899</v>
      </c>
      <c r="H202" s="121" t="s">
        <v>76</v>
      </c>
      <c r="I202" s="122">
        <v>2491471</v>
      </c>
      <c r="J202" s="120">
        <v>112128283.5283</v>
      </c>
      <c r="K202" s="120">
        <v>45.164900000000003</v>
      </c>
      <c r="L202" s="120">
        <v>0.03</v>
      </c>
      <c r="M202" s="120">
        <v>1.2499</v>
      </c>
      <c r="N202" s="119">
        <v>-0.21638470000000001</v>
      </c>
      <c r="O202" s="126">
        <v>-0.23865339999999999</v>
      </c>
      <c r="Q202" s="226">
        <f>AVERAGE('SW-hisPrice-data'!D200,'CF-hisPrice-data'!D202,'ML-hisPrice-data'!D201,'Dis-hisPrice-data'!D201)</f>
        <v>-2.2601575000000002E-2</v>
      </c>
      <c r="R202" s="226">
        <f>$R$57*'SW-hisPrice-data'!D200+'Beta Caluclation'!$R$58*'CF-hisPrice-data'!D202+'Beta Caluclation'!$R$59*'ML-hisPrice-data'!D201+'Beta Caluclation'!$R$60*'Dis-hisPrice-data'!D201</f>
        <v>-3.6544657200596E-3</v>
      </c>
    </row>
    <row r="203" spans="1:18" x14ac:dyDescent="0.15">
      <c r="A203" s="125">
        <v>42181</v>
      </c>
      <c r="B203" s="120">
        <v>45.63</v>
      </c>
      <c r="C203" s="124">
        <v>-1.25</v>
      </c>
      <c r="D203" s="123">
        <v>-2.6663800000000001E-2</v>
      </c>
      <c r="E203" s="120">
        <v>46.9</v>
      </c>
      <c r="F203" s="120">
        <v>45.51</v>
      </c>
      <c r="G203" s="120">
        <v>47.1</v>
      </c>
      <c r="H203" s="121" t="s">
        <v>76</v>
      </c>
      <c r="I203" s="122">
        <v>3179457</v>
      </c>
      <c r="J203" s="120">
        <v>147276257.71070001</v>
      </c>
      <c r="K203" s="120">
        <v>45.729100000000003</v>
      </c>
      <c r="L203" s="120">
        <v>-1.27</v>
      </c>
      <c r="M203" s="120">
        <v>1.59</v>
      </c>
      <c r="N203" s="119">
        <v>8.6008100000000004E-2</v>
      </c>
      <c r="O203" s="126">
        <v>6.13222E-2</v>
      </c>
      <c r="Q203" s="226">
        <f>AVERAGE('SW-hisPrice-data'!D201,'CF-hisPrice-data'!D203,'ML-hisPrice-data'!D202,'Dis-hisPrice-data'!D202)</f>
        <v>-3.4542500000000007E-3</v>
      </c>
      <c r="R203" s="226">
        <f>$R$57*'SW-hisPrice-data'!D201+'Beta Caluclation'!$R$58*'CF-hisPrice-data'!D203+'Beta Caluclation'!$R$59*'ML-hisPrice-data'!D202+'Beta Caluclation'!$R$60*'Dis-hisPrice-data'!D202</f>
        <v>1.4556707310799829E-2</v>
      </c>
    </row>
    <row r="204" spans="1:18" x14ac:dyDescent="0.15">
      <c r="A204" s="125">
        <v>42174</v>
      </c>
      <c r="B204" s="120">
        <v>46.88</v>
      </c>
      <c r="C204" s="124">
        <v>-1.08</v>
      </c>
      <c r="D204" s="123">
        <v>-2.2518799999999999E-2</v>
      </c>
      <c r="E204" s="120">
        <v>47.96</v>
      </c>
      <c r="F204" s="120">
        <v>46.76</v>
      </c>
      <c r="G204" s="120">
        <v>48.23</v>
      </c>
      <c r="H204" s="121" t="s">
        <v>76</v>
      </c>
      <c r="I204" s="122">
        <v>2927655</v>
      </c>
      <c r="J204" s="120">
        <v>138766772.52669999</v>
      </c>
      <c r="K204" s="120">
        <v>47.073900000000002</v>
      </c>
      <c r="L204" s="120">
        <v>-1.08</v>
      </c>
      <c r="M204" s="120">
        <v>1.47</v>
      </c>
      <c r="N204" s="119">
        <v>-7.0779499999999995E-2</v>
      </c>
      <c r="O204" s="126">
        <v>-6.4200499999999994E-2</v>
      </c>
      <c r="Q204" s="226">
        <f>AVERAGE('SW-hisPrice-data'!D202,'CF-hisPrice-data'!D204,'ML-hisPrice-data'!D203,'Dis-hisPrice-data'!D203)</f>
        <v>-8.0419499999999991E-3</v>
      </c>
      <c r="R204" s="226">
        <f>$R$57*'SW-hisPrice-data'!D202+'Beta Caluclation'!$R$58*'CF-hisPrice-data'!D204+'Beta Caluclation'!$R$59*'ML-hisPrice-data'!D203+'Beta Caluclation'!$R$60*'Dis-hisPrice-data'!D203</f>
        <v>1.7575659830764073E-2</v>
      </c>
    </row>
    <row r="205" spans="1:18" x14ac:dyDescent="0.15">
      <c r="A205" s="125">
        <v>42167</v>
      </c>
      <c r="B205" s="120">
        <v>47.96</v>
      </c>
      <c r="C205" s="124">
        <v>1.32</v>
      </c>
      <c r="D205" s="123">
        <v>2.8301900000000001E-2</v>
      </c>
      <c r="E205" s="120">
        <v>46.7</v>
      </c>
      <c r="F205" s="120">
        <v>45.515000000000001</v>
      </c>
      <c r="G205" s="120">
        <v>48.41</v>
      </c>
      <c r="H205" s="121" t="s">
        <v>76</v>
      </c>
      <c r="I205" s="122">
        <v>3150657</v>
      </c>
      <c r="J205" s="120">
        <v>148286862.9535</v>
      </c>
      <c r="K205" s="120">
        <v>47.932600000000001</v>
      </c>
      <c r="L205" s="120">
        <v>1.26</v>
      </c>
      <c r="M205" s="120">
        <v>2.895</v>
      </c>
      <c r="N205" s="119">
        <v>-0.17280909999999999</v>
      </c>
      <c r="O205" s="126">
        <v>-0.18021400000000001</v>
      </c>
      <c r="Q205" s="226">
        <f>AVERAGE('SW-hisPrice-data'!D203,'CF-hisPrice-data'!D205,'ML-hisPrice-data'!D204,'Dis-hisPrice-data'!D204)</f>
        <v>1.4922750000000002E-3</v>
      </c>
      <c r="R205" s="226">
        <f>$R$57*'SW-hisPrice-data'!D203+'Beta Caluclation'!$R$58*'CF-hisPrice-data'!D205+'Beta Caluclation'!$R$59*'ML-hisPrice-data'!D204+'Beta Caluclation'!$R$60*'Dis-hisPrice-data'!D204</f>
        <v>-1.3433866865481584E-3</v>
      </c>
    </row>
    <row r="206" spans="1:18" x14ac:dyDescent="0.15">
      <c r="A206" s="125">
        <v>42160</v>
      </c>
      <c r="B206" s="120">
        <v>46.64</v>
      </c>
      <c r="C206" s="124">
        <v>-2.2200000000000002</v>
      </c>
      <c r="D206" s="123">
        <v>-4.5435900000000001E-2</v>
      </c>
      <c r="E206" s="120">
        <v>49.14</v>
      </c>
      <c r="F206" s="120">
        <v>46.5</v>
      </c>
      <c r="G206" s="120">
        <v>49.2</v>
      </c>
      <c r="H206" s="121" t="s">
        <v>76</v>
      </c>
      <c r="I206" s="122">
        <v>3808863</v>
      </c>
      <c r="J206" s="120">
        <v>180884835.3107</v>
      </c>
      <c r="K206" s="120">
        <v>46.698599999999999</v>
      </c>
      <c r="L206" s="120">
        <v>-2.5</v>
      </c>
      <c r="M206" s="120">
        <v>2.7</v>
      </c>
      <c r="N206" s="119">
        <v>1.0808956000000001</v>
      </c>
      <c r="O206" s="126">
        <v>1.0205591000000001</v>
      </c>
      <c r="Q206" s="226">
        <f>AVERAGE('SW-hisPrice-data'!D204,'CF-hisPrice-data'!D206,'ML-hisPrice-data'!D205,'Dis-hisPrice-data'!D205)</f>
        <v>-3.3213774999999994E-2</v>
      </c>
      <c r="R206" s="226">
        <f>$R$57*'SW-hisPrice-data'!D204+'Beta Caluclation'!$R$58*'CF-hisPrice-data'!D206+'Beta Caluclation'!$R$59*'ML-hisPrice-data'!D205+'Beta Caluclation'!$R$60*'Dis-hisPrice-data'!D205</f>
        <v>-9.0042124078947294E-3</v>
      </c>
    </row>
    <row r="207" spans="1:18" x14ac:dyDescent="0.15">
      <c r="A207" s="125">
        <v>42153</v>
      </c>
      <c r="B207" s="120">
        <v>48.86</v>
      </c>
      <c r="C207" s="124">
        <v>-0.11</v>
      </c>
      <c r="D207" s="123">
        <v>-2.2463000000000001E-3</v>
      </c>
      <c r="E207" s="120">
        <v>48.71</v>
      </c>
      <c r="F207" s="120">
        <v>48.06</v>
      </c>
      <c r="G207" s="120">
        <v>49.448999999999998</v>
      </c>
      <c r="H207" s="121" t="s">
        <v>76</v>
      </c>
      <c r="I207" s="122">
        <v>1830396</v>
      </c>
      <c r="J207" s="120">
        <v>89522171.4366</v>
      </c>
      <c r="K207" s="120">
        <v>49.009599999999999</v>
      </c>
      <c r="L207" s="120">
        <v>0.15</v>
      </c>
      <c r="M207" s="120">
        <v>1.389</v>
      </c>
      <c r="N207" s="119">
        <v>-0.16844410000000001</v>
      </c>
      <c r="O207" s="126">
        <v>-0.1789367</v>
      </c>
      <c r="Q207" s="226">
        <f>AVERAGE('SW-hisPrice-data'!D205,'CF-hisPrice-data'!D207,'ML-hisPrice-data'!D206,'Dis-hisPrice-data'!D206)</f>
        <v>8.7521249999999995E-3</v>
      </c>
      <c r="R207" s="226">
        <f>$R$57*'SW-hisPrice-data'!D205+'Beta Caluclation'!$R$58*'CF-hisPrice-data'!D207+'Beta Caluclation'!$R$59*'ML-hisPrice-data'!D206+'Beta Caluclation'!$R$60*'Dis-hisPrice-data'!D206</f>
        <v>3.3548584714996107E-3</v>
      </c>
    </row>
    <row r="208" spans="1:18" x14ac:dyDescent="0.15">
      <c r="A208" s="125">
        <v>42146</v>
      </c>
      <c r="B208" s="120">
        <v>48.97</v>
      </c>
      <c r="C208" s="124">
        <v>-0.92</v>
      </c>
      <c r="D208" s="123">
        <v>-1.8440600000000001E-2</v>
      </c>
      <c r="E208" s="120">
        <v>49.78</v>
      </c>
      <c r="F208" s="120">
        <v>48.89</v>
      </c>
      <c r="G208" s="120">
        <v>50.18</v>
      </c>
      <c r="H208" s="121" t="s">
        <v>76</v>
      </c>
      <c r="I208" s="122">
        <v>2201170</v>
      </c>
      <c r="J208" s="120">
        <v>109031990.8452</v>
      </c>
      <c r="K208" s="120">
        <v>49.118200000000002</v>
      </c>
      <c r="L208" s="120">
        <v>-0.81</v>
      </c>
      <c r="M208" s="120">
        <v>1.29</v>
      </c>
      <c r="N208" s="119">
        <v>-5.7666700000000001E-2</v>
      </c>
      <c r="O208" s="126">
        <v>-3.9528000000000001E-2</v>
      </c>
      <c r="Q208" s="226">
        <f>AVERAGE('SW-hisPrice-data'!D206,'CF-hisPrice-data'!D208,'ML-hisPrice-data'!D207,'Dis-hisPrice-data'!D207)</f>
        <v>1.4901500000000002E-3</v>
      </c>
      <c r="R208" s="226">
        <f>$R$57*'SW-hisPrice-data'!D206+'Beta Caluclation'!$R$58*'CF-hisPrice-data'!D208+'Beta Caluclation'!$R$59*'ML-hisPrice-data'!D207+'Beta Caluclation'!$R$60*'Dis-hisPrice-data'!D207</f>
        <v>-7.3737006116119416E-4</v>
      </c>
    </row>
    <row r="209" spans="1:18" x14ac:dyDescent="0.15">
      <c r="A209" s="125">
        <v>42139</v>
      </c>
      <c r="B209" s="120">
        <v>49.89</v>
      </c>
      <c r="C209" s="124">
        <v>2.39</v>
      </c>
      <c r="D209" s="123">
        <v>5.0315800000000001E-2</v>
      </c>
      <c r="E209" s="120">
        <v>47.32</v>
      </c>
      <c r="F209" s="120">
        <v>46.93</v>
      </c>
      <c r="G209" s="120">
        <v>50.34</v>
      </c>
      <c r="H209" s="121" t="s">
        <v>76</v>
      </c>
      <c r="I209" s="122">
        <v>2335872</v>
      </c>
      <c r="J209" s="120">
        <v>113519181.1543</v>
      </c>
      <c r="K209" s="120">
        <v>49.808599999999998</v>
      </c>
      <c r="L209" s="120">
        <v>2.57</v>
      </c>
      <c r="M209" s="120">
        <v>3.41</v>
      </c>
      <c r="N209" s="119">
        <v>-0.18331919999999999</v>
      </c>
      <c r="O209" s="126">
        <v>-0.15672730000000001</v>
      </c>
      <c r="Q209" s="226">
        <f>AVERAGE('SW-hisPrice-data'!D207,'CF-hisPrice-data'!D209,'ML-hisPrice-data'!D208,'Dis-hisPrice-data'!D208)</f>
        <v>1.2875475000000001E-2</v>
      </c>
      <c r="R209" s="226">
        <f>$R$57*'SW-hisPrice-data'!D207+'Beta Caluclation'!$R$58*'CF-hisPrice-data'!D209+'Beta Caluclation'!$R$59*'ML-hisPrice-data'!D208+'Beta Caluclation'!$R$60*'Dis-hisPrice-data'!D208</f>
        <v>4.5189951679245784E-3</v>
      </c>
    </row>
    <row r="210" spans="1:18" x14ac:dyDescent="0.15">
      <c r="A210" s="125">
        <v>42132</v>
      </c>
      <c r="B210" s="120">
        <v>47.5</v>
      </c>
      <c r="C210" s="124">
        <v>-0.17</v>
      </c>
      <c r="D210" s="123">
        <v>-3.5661999999999998E-3</v>
      </c>
      <c r="E210" s="120">
        <v>47.62</v>
      </c>
      <c r="F210" s="120">
        <v>46.55</v>
      </c>
      <c r="G210" s="120">
        <v>48.03</v>
      </c>
      <c r="H210" s="121" t="s">
        <v>76</v>
      </c>
      <c r="I210" s="122">
        <v>2860202</v>
      </c>
      <c r="J210" s="120">
        <v>134617406.33939999</v>
      </c>
      <c r="K210" s="120">
        <v>47.635100000000001</v>
      </c>
      <c r="L210" s="120">
        <v>-0.12</v>
      </c>
      <c r="M210" s="120">
        <v>1.48</v>
      </c>
      <c r="N210" s="119">
        <v>-2.9369000000000001E-3</v>
      </c>
      <c r="O210" s="126">
        <v>-2.4546200000000001E-2</v>
      </c>
      <c r="Q210" s="226">
        <f>AVERAGE('SW-hisPrice-data'!D208,'CF-hisPrice-data'!D210,'ML-hisPrice-data'!D209,'Dis-hisPrice-data'!D209)</f>
        <v>-4.6757499999999872E-4</v>
      </c>
      <c r="R210" s="226">
        <f>$R$57*'SW-hisPrice-data'!D208+'Beta Caluclation'!$R$58*'CF-hisPrice-data'!D210+'Beta Caluclation'!$R$59*'ML-hisPrice-data'!D209+'Beta Caluclation'!$R$60*'Dis-hisPrice-data'!D209</f>
        <v>-3.0715254259145071E-4</v>
      </c>
    </row>
    <row r="211" spans="1:18" x14ac:dyDescent="0.15">
      <c r="A211" s="125">
        <v>42125</v>
      </c>
      <c r="B211" s="120">
        <v>47.67</v>
      </c>
      <c r="C211" s="124">
        <v>-3.41</v>
      </c>
      <c r="D211" s="123">
        <v>-6.6757999999999998E-2</v>
      </c>
      <c r="E211" s="120">
        <v>50.29</v>
      </c>
      <c r="F211" s="120">
        <v>46.81</v>
      </c>
      <c r="G211" s="120">
        <v>50.414999999999999</v>
      </c>
      <c r="H211" s="121" t="s">
        <v>76</v>
      </c>
      <c r="I211" s="122">
        <v>2868627</v>
      </c>
      <c r="J211" s="120">
        <v>138004899.21689999</v>
      </c>
      <c r="K211" s="120">
        <v>47.544199999999996</v>
      </c>
      <c r="L211" s="120">
        <v>-2.62</v>
      </c>
      <c r="M211" s="120">
        <v>3.605</v>
      </c>
      <c r="N211" s="119">
        <v>-0.44566919999999999</v>
      </c>
      <c r="O211" s="126">
        <v>-0.46030779999999999</v>
      </c>
      <c r="Q211" s="226">
        <f>AVERAGE('SW-hisPrice-data'!D209,'CF-hisPrice-data'!D211,'ML-hisPrice-data'!D210,'Dis-hisPrice-data'!D210)</f>
        <v>-2.8167749999999997E-3</v>
      </c>
      <c r="R211" s="226">
        <f>$R$57*'SW-hisPrice-data'!D209+'Beta Caluclation'!$R$58*'CF-hisPrice-data'!D211+'Beta Caluclation'!$R$59*'ML-hisPrice-data'!D210+'Beta Caluclation'!$R$60*'Dis-hisPrice-data'!D210</f>
        <v>4.89819685846674E-3</v>
      </c>
    </row>
    <row r="212" spans="1:18" x14ac:dyDescent="0.15">
      <c r="A212" s="125">
        <v>42118</v>
      </c>
      <c r="B212" s="120">
        <v>51.08</v>
      </c>
      <c r="C212" s="124">
        <v>2.89</v>
      </c>
      <c r="D212" s="123">
        <v>5.9970900000000001E-2</v>
      </c>
      <c r="E212" s="120">
        <v>48.28</v>
      </c>
      <c r="F212" s="120">
        <v>47.91</v>
      </c>
      <c r="G212" s="120">
        <v>51.09</v>
      </c>
      <c r="H212" s="121" t="s">
        <v>76</v>
      </c>
      <c r="I212" s="122">
        <v>5174937</v>
      </c>
      <c r="J212" s="120">
        <v>255710360.76339999</v>
      </c>
      <c r="K212" s="120">
        <v>50.636499999999998</v>
      </c>
      <c r="L212" s="120">
        <v>2.8</v>
      </c>
      <c r="M212" s="120">
        <v>3.18</v>
      </c>
      <c r="N212" s="119">
        <v>1.0989887</v>
      </c>
      <c r="O212" s="126">
        <v>1.1558318999999999</v>
      </c>
      <c r="Q212" s="226">
        <f>AVERAGE('SW-hisPrice-data'!D210,'CF-hisPrice-data'!D212,'ML-hisPrice-data'!D211,'Dis-hisPrice-data'!D211)</f>
        <v>2.8102174999999997E-2</v>
      </c>
      <c r="R212" s="226">
        <f>$R$57*'SW-hisPrice-data'!D210+'Beta Caluclation'!$R$58*'CF-hisPrice-data'!D212+'Beta Caluclation'!$R$59*'ML-hisPrice-data'!D211+'Beta Caluclation'!$R$60*'Dis-hisPrice-data'!D211</f>
        <v>2.4854906034457305E-2</v>
      </c>
    </row>
    <row r="213" spans="1:18" x14ac:dyDescent="0.15">
      <c r="A213" s="125">
        <v>42111</v>
      </c>
      <c r="B213" s="120">
        <v>48.19</v>
      </c>
      <c r="C213" s="124">
        <v>-0.69</v>
      </c>
      <c r="D213" s="123">
        <v>-1.4116200000000001E-2</v>
      </c>
      <c r="E213" s="120">
        <v>48.74</v>
      </c>
      <c r="F213" s="120">
        <v>47.17</v>
      </c>
      <c r="G213" s="120">
        <v>48.91</v>
      </c>
      <c r="H213" s="121" t="s">
        <v>76</v>
      </c>
      <c r="I213" s="122">
        <v>2465443</v>
      </c>
      <c r="J213" s="120">
        <v>118613310.2814</v>
      </c>
      <c r="K213" s="120">
        <v>48.307299999999998</v>
      </c>
      <c r="L213" s="120">
        <v>-0.55000000000000004</v>
      </c>
      <c r="M213" s="120">
        <v>1.74</v>
      </c>
      <c r="N213" s="119">
        <v>-0.3161564</v>
      </c>
      <c r="O213" s="126">
        <v>-0.32424910000000001</v>
      </c>
      <c r="Q213" s="226">
        <f>AVERAGE('SW-hisPrice-data'!D211,'CF-hisPrice-data'!D213,'ML-hisPrice-data'!D212,'Dis-hisPrice-data'!D212)</f>
        <v>-6.4990249999999994E-3</v>
      </c>
      <c r="R213" s="226">
        <f>$R$57*'SW-hisPrice-data'!D211+'Beta Caluclation'!$R$58*'CF-hisPrice-data'!D213+'Beta Caluclation'!$R$59*'ML-hisPrice-data'!D212+'Beta Caluclation'!$R$60*'Dis-hisPrice-data'!D212</f>
        <v>-4.1280880638345941E-3</v>
      </c>
    </row>
    <row r="214" spans="1:18" x14ac:dyDescent="0.15">
      <c r="A214" s="125">
        <v>42104</v>
      </c>
      <c r="B214" s="120">
        <v>48.88</v>
      </c>
      <c r="C214" s="124">
        <v>0.62</v>
      </c>
      <c r="D214" s="123">
        <v>1.28471E-2</v>
      </c>
      <c r="E214" s="120">
        <v>48.27</v>
      </c>
      <c r="F214" s="120">
        <v>47.95</v>
      </c>
      <c r="G214" s="120">
        <v>49.29</v>
      </c>
      <c r="H214" s="121" t="s">
        <v>76</v>
      </c>
      <c r="I214" s="122">
        <v>3605273</v>
      </c>
      <c r="J214" s="120">
        <v>175528157.39579999</v>
      </c>
      <c r="K214" s="120">
        <v>48.881300000000003</v>
      </c>
      <c r="L214" s="120">
        <v>0.61</v>
      </c>
      <c r="M214" s="120">
        <v>1.34</v>
      </c>
      <c r="N214" s="119">
        <v>0.46826489999999998</v>
      </c>
      <c r="O214" s="126">
        <v>0.48333419999999999</v>
      </c>
      <c r="Q214" s="226">
        <f>AVERAGE('SW-hisPrice-data'!D212,'CF-hisPrice-data'!D214,'ML-hisPrice-data'!D213,'Dis-hisPrice-data'!D213)</f>
        <v>1.0798074999999999E-2</v>
      </c>
      <c r="R214" s="226">
        <f>$R$57*'SW-hisPrice-data'!D212+'Beta Caluclation'!$R$58*'CF-hisPrice-data'!D214+'Beta Caluclation'!$R$59*'ML-hisPrice-data'!D213+'Beta Caluclation'!$R$60*'Dis-hisPrice-data'!D213</f>
        <v>8.6633978360172569E-3</v>
      </c>
    </row>
    <row r="215" spans="1:18" x14ac:dyDescent="0.15">
      <c r="A215" s="125">
        <v>42097</v>
      </c>
      <c r="B215" s="120">
        <v>48.26</v>
      </c>
      <c r="C215" s="124">
        <v>-0.3</v>
      </c>
      <c r="D215" s="123">
        <v>-6.1779000000000001E-3</v>
      </c>
      <c r="E215" s="120">
        <v>48.71</v>
      </c>
      <c r="F215" s="120">
        <v>47.47</v>
      </c>
      <c r="G215" s="120">
        <v>48.84</v>
      </c>
      <c r="H215" s="121" t="s">
        <v>76</v>
      </c>
      <c r="I215" s="122">
        <v>2455465</v>
      </c>
      <c r="J215" s="120">
        <v>118333523.78200001</v>
      </c>
      <c r="K215" s="120">
        <v>48.243200000000002</v>
      </c>
      <c r="L215" s="120">
        <v>-0.45</v>
      </c>
      <c r="M215" s="120">
        <v>1.37</v>
      </c>
      <c r="N215" s="119">
        <v>-0.1570539</v>
      </c>
      <c r="O215" s="126">
        <v>-0.15365000000000001</v>
      </c>
      <c r="Q215" s="226">
        <f>AVERAGE('SW-hisPrice-data'!D213,'CF-hisPrice-data'!D215,'ML-hisPrice-data'!D214,'Dis-hisPrice-data'!D214)</f>
        <v>1.110555E-2</v>
      </c>
      <c r="R215" s="226">
        <f>$R$57*'SW-hisPrice-data'!D213+'Beta Caluclation'!$R$58*'CF-hisPrice-data'!D215+'Beta Caluclation'!$R$59*'ML-hisPrice-data'!D214+'Beta Caluclation'!$R$60*'Dis-hisPrice-data'!D214</f>
        <v>6.774581847925067E-3</v>
      </c>
    </row>
    <row r="216" spans="1:18" x14ac:dyDescent="0.15">
      <c r="A216" s="125">
        <v>42090</v>
      </c>
      <c r="B216" s="120">
        <v>48.56</v>
      </c>
      <c r="C216" s="124">
        <v>0.99</v>
      </c>
      <c r="D216" s="123">
        <v>2.0811400000000001E-2</v>
      </c>
      <c r="E216" s="120">
        <v>47.56</v>
      </c>
      <c r="F216" s="120">
        <v>47.34</v>
      </c>
      <c r="G216" s="120">
        <v>48.67</v>
      </c>
      <c r="H216" s="121" t="s">
        <v>76</v>
      </c>
      <c r="I216" s="122">
        <v>2912956</v>
      </c>
      <c r="J216" s="120">
        <v>139816290.16949999</v>
      </c>
      <c r="K216" s="120">
        <v>48.306100000000001</v>
      </c>
      <c r="L216" s="120">
        <v>1</v>
      </c>
      <c r="M216" s="120">
        <v>1.33</v>
      </c>
      <c r="N216" s="119">
        <v>-0.3042589</v>
      </c>
      <c r="O216" s="126">
        <v>-0.2891147</v>
      </c>
      <c r="Q216" s="226">
        <f>AVERAGE('SW-hisPrice-data'!D214,'CF-hisPrice-data'!D216,'ML-hisPrice-data'!D215,'Dis-hisPrice-data'!D215)</f>
        <v>-1.8802325000000002E-2</v>
      </c>
      <c r="R216" s="226">
        <f>$R$57*'SW-hisPrice-data'!D214+'Beta Caluclation'!$R$58*'CF-hisPrice-data'!D216+'Beta Caluclation'!$R$59*'ML-hisPrice-data'!D215+'Beta Caluclation'!$R$60*'Dis-hisPrice-data'!D215</f>
        <v>-2.402458875900652E-2</v>
      </c>
    </row>
    <row r="217" spans="1:18" x14ac:dyDescent="0.15">
      <c r="A217" s="125">
        <v>42083</v>
      </c>
      <c r="B217" s="120">
        <v>47.57</v>
      </c>
      <c r="C217" s="124">
        <v>-0.03</v>
      </c>
      <c r="D217" s="123">
        <v>-6.3029999999999998E-4</v>
      </c>
      <c r="E217" s="120">
        <v>47.49</v>
      </c>
      <c r="F217" s="120">
        <v>45.73</v>
      </c>
      <c r="G217" s="120">
        <v>48</v>
      </c>
      <c r="H217" s="121" t="s">
        <v>76</v>
      </c>
      <c r="I217" s="122">
        <v>4186839</v>
      </c>
      <c r="J217" s="120">
        <v>196679114.2832</v>
      </c>
      <c r="K217" s="120">
        <v>47.459800000000001</v>
      </c>
      <c r="L217" s="120">
        <v>0.08</v>
      </c>
      <c r="M217" s="120">
        <v>2.27</v>
      </c>
      <c r="N217" s="119">
        <v>0.39035379999999997</v>
      </c>
      <c r="O217" s="126">
        <v>0.388104</v>
      </c>
      <c r="Q217" s="226">
        <f>AVERAGE('SW-hisPrice-data'!D215,'CF-hisPrice-data'!D217,'ML-hisPrice-data'!D216,'Dis-hisPrice-data'!D216)</f>
        <v>4.0492649999999998E-2</v>
      </c>
      <c r="R217" s="226">
        <f>$R$57*'SW-hisPrice-data'!D215+'Beta Caluclation'!$R$58*'CF-hisPrice-data'!D217+'Beta Caluclation'!$R$59*'ML-hisPrice-data'!D216+'Beta Caluclation'!$R$60*'Dis-hisPrice-data'!D216</f>
        <v>2.3201558997815182E-2</v>
      </c>
    </row>
    <row r="218" spans="1:18" x14ac:dyDescent="0.15">
      <c r="A218" s="125">
        <v>42076</v>
      </c>
      <c r="B218" s="120">
        <v>47.6</v>
      </c>
      <c r="C218" s="124">
        <v>1.63</v>
      </c>
      <c r="D218" s="123">
        <v>3.5457900000000001E-2</v>
      </c>
      <c r="E218" s="120">
        <v>46.06</v>
      </c>
      <c r="F218" s="120">
        <v>45.82</v>
      </c>
      <c r="G218" s="120">
        <v>48.2</v>
      </c>
      <c r="H218" s="121" t="s">
        <v>76</v>
      </c>
      <c r="I218" s="122">
        <v>3011348</v>
      </c>
      <c r="J218" s="120">
        <v>141689032.17340001</v>
      </c>
      <c r="K218" s="120">
        <v>47.667299999999997</v>
      </c>
      <c r="L218" s="120">
        <v>1.54</v>
      </c>
      <c r="M218" s="120">
        <v>2.38</v>
      </c>
      <c r="N218" s="119">
        <v>-8.7254799999999993E-2</v>
      </c>
      <c r="O218" s="126">
        <v>-7.8241099999999994E-2</v>
      </c>
      <c r="Q218" s="226">
        <f>AVERAGE('SW-hisPrice-data'!D216,'CF-hisPrice-data'!D218,'ML-hisPrice-data'!D217,'Dis-hisPrice-data'!D217)</f>
        <v>1.175795E-2</v>
      </c>
      <c r="R218" s="226">
        <f>$R$57*'SW-hisPrice-data'!D216+'Beta Caluclation'!$R$58*'CF-hisPrice-data'!D218+'Beta Caluclation'!$R$59*'ML-hisPrice-data'!D217+'Beta Caluclation'!$R$60*'Dis-hisPrice-data'!D217</f>
        <v>2.2940792295395994E-2</v>
      </c>
    </row>
    <row r="219" spans="1:18" x14ac:dyDescent="0.15">
      <c r="A219" s="125">
        <v>42069</v>
      </c>
      <c r="B219" s="120">
        <v>45.97</v>
      </c>
      <c r="C219" s="124">
        <v>0.68</v>
      </c>
      <c r="D219" s="123">
        <v>1.5014400000000001E-2</v>
      </c>
      <c r="E219" s="120">
        <v>45.77</v>
      </c>
      <c r="F219" s="120">
        <v>45.63</v>
      </c>
      <c r="G219" s="120">
        <v>47.24</v>
      </c>
      <c r="H219" s="121" t="s">
        <v>76</v>
      </c>
      <c r="I219" s="122">
        <v>3299221</v>
      </c>
      <c r="J219" s="120">
        <v>153715941.1047</v>
      </c>
      <c r="K219" s="120">
        <v>46.109099999999998</v>
      </c>
      <c r="L219" s="120">
        <v>0.2</v>
      </c>
      <c r="M219" s="120">
        <v>1.61</v>
      </c>
      <c r="N219" s="119">
        <v>-0.26468449999999999</v>
      </c>
      <c r="O219" s="126">
        <v>-0.26485950000000003</v>
      </c>
      <c r="Q219" s="226">
        <f>AVERAGE('SW-hisPrice-data'!D217,'CF-hisPrice-data'!D219,'ML-hisPrice-data'!D218,'Dis-hisPrice-data'!D218)</f>
        <v>-3.0101749999999999E-3</v>
      </c>
      <c r="R219" s="226">
        <f>$R$57*'SW-hisPrice-data'!D217+'Beta Caluclation'!$R$58*'CF-hisPrice-data'!D219+'Beta Caluclation'!$R$59*'ML-hisPrice-data'!D218+'Beta Caluclation'!$R$60*'Dis-hisPrice-data'!D218</f>
        <v>-3.7923659037906593E-3</v>
      </c>
    </row>
    <row r="220" spans="1:18" x14ac:dyDescent="0.15">
      <c r="A220" s="125">
        <v>42062</v>
      </c>
      <c r="B220" s="120">
        <v>45.29</v>
      </c>
      <c r="C220" s="124">
        <v>-1.84</v>
      </c>
      <c r="D220" s="123">
        <v>-3.9040999999999999E-2</v>
      </c>
      <c r="E220" s="120">
        <v>47.2</v>
      </c>
      <c r="F220" s="120">
        <v>45.05</v>
      </c>
      <c r="G220" s="120">
        <v>48.18</v>
      </c>
      <c r="H220" s="121" t="s">
        <v>76</v>
      </c>
      <c r="I220" s="122">
        <v>4486810</v>
      </c>
      <c r="J220" s="120">
        <v>209097352.7976</v>
      </c>
      <c r="K220" s="120">
        <v>45.546999999999997</v>
      </c>
      <c r="L220" s="120">
        <v>-1.91</v>
      </c>
      <c r="M220" s="120">
        <v>3.13</v>
      </c>
      <c r="N220" s="119">
        <v>-0.1684486</v>
      </c>
      <c r="O220" s="126">
        <v>-0.16616020000000001</v>
      </c>
      <c r="Q220" s="226">
        <f>AVERAGE('SW-hisPrice-data'!D218,'CF-hisPrice-data'!D220,'ML-hisPrice-data'!D219,'Dis-hisPrice-data'!D219)</f>
        <v>-7.9955500000000006E-3</v>
      </c>
      <c r="R220" s="226">
        <f>$R$57*'SW-hisPrice-data'!D218+'Beta Caluclation'!$R$58*'CF-hisPrice-data'!D220+'Beta Caluclation'!$R$59*'ML-hisPrice-data'!D219+'Beta Caluclation'!$R$60*'Dis-hisPrice-data'!D219</f>
        <v>-2.6040578334936269E-3</v>
      </c>
    </row>
    <row r="221" spans="1:18" x14ac:dyDescent="0.15">
      <c r="A221" s="125">
        <v>42055</v>
      </c>
      <c r="B221" s="120">
        <v>47.13</v>
      </c>
      <c r="C221" s="124">
        <v>2.02</v>
      </c>
      <c r="D221" s="123">
        <v>4.4779399999999997E-2</v>
      </c>
      <c r="E221" s="120">
        <v>44.72</v>
      </c>
      <c r="F221" s="120">
        <v>44.6</v>
      </c>
      <c r="G221" s="120">
        <v>49</v>
      </c>
      <c r="H221" s="121" t="s">
        <v>76</v>
      </c>
      <c r="I221" s="122">
        <v>5395710</v>
      </c>
      <c r="J221" s="120">
        <v>250764427.48199999</v>
      </c>
      <c r="K221" s="120">
        <v>46.2331</v>
      </c>
      <c r="L221" s="120">
        <v>2.41</v>
      </c>
      <c r="M221" s="120">
        <v>4.4000000000000004</v>
      </c>
      <c r="N221" s="119">
        <v>1.7161141</v>
      </c>
      <c r="O221" s="126">
        <v>1.8003411</v>
      </c>
      <c r="Q221" s="226">
        <f>AVERAGE('SW-hisPrice-data'!D219,'CF-hisPrice-data'!D221,'ML-hisPrice-data'!D220,'Dis-hisPrice-data'!D220)</f>
        <v>2.6611300000000001E-2</v>
      </c>
      <c r="R221" s="226">
        <f>$R$57*'SW-hisPrice-data'!D219+'Beta Caluclation'!$R$58*'CF-hisPrice-data'!D221+'Beta Caluclation'!$R$59*'ML-hisPrice-data'!D220+'Beta Caluclation'!$R$60*'Dis-hisPrice-data'!D220</f>
        <v>8.2922227242098381E-3</v>
      </c>
    </row>
    <row r="222" spans="1:18" x14ac:dyDescent="0.15">
      <c r="A222" s="125">
        <v>42048</v>
      </c>
      <c r="B222" s="120">
        <v>45.11</v>
      </c>
      <c r="C222" s="124">
        <v>0.37</v>
      </c>
      <c r="D222" s="123">
        <v>8.2699999999999996E-3</v>
      </c>
      <c r="E222" s="120">
        <v>44.53</v>
      </c>
      <c r="F222" s="120">
        <v>44.45</v>
      </c>
      <c r="G222" s="120">
        <v>45.57</v>
      </c>
      <c r="H222" s="121" t="s">
        <v>76</v>
      </c>
      <c r="I222" s="122">
        <v>1986555</v>
      </c>
      <c r="J222" s="120">
        <v>89547816.045200005</v>
      </c>
      <c r="K222" s="120">
        <v>44.956200000000003</v>
      </c>
      <c r="L222" s="120">
        <v>0.57999999999999996</v>
      </c>
      <c r="M222" s="120">
        <v>1.1200000000000001</v>
      </c>
      <c r="N222" s="119">
        <v>-2.1462999999999999E-3</v>
      </c>
      <c r="O222" s="126">
        <v>1.69179E-2</v>
      </c>
      <c r="Q222" s="226">
        <f>AVERAGE('SW-hisPrice-data'!D220,'CF-hisPrice-data'!D222,'ML-hisPrice-data'!D221,'Dis-hisPrice-data'!D221)</f>
        <v>1.8680350000000002E-2</v>
      </c>
      <c r="R222" s="226">
        <f>$R$57*'SW-hisPrice-data'!D220+'Beta Caluclation'!$R$58*'CF-hisPrice-data'!D222+'Beta Caluclation'!$R$59*'ML-hisPrice-data'!D221+'Beta Caluclation'!$R$60*'Dis-hisPrice-data'!D221</f>
        <v>1.8917548198497915E-2</v>
      </c>
    </row>
    <row r="223" spans="1:18" x14ac:dyDescent="0.15">
      <c r="A223" s="125">
        <v>42041</v>
      </c>
      <c r="B223" s="120">
        <v>44.74</v>
      </c>
      <c r="C223" s="124">
        <v>1.78</v>
      </c>
      <c r="D223" s="123">
        <v>4.1433900000000003E-2</v>
      </c>
      <c r="E223" s="120">
        <v>43.42</v>
      </c>
      <c r="F223" s="120">
        <v>42.61</v>
      </c>
      <c r="G223" s="120">
        <v>45.01</v>
      </c>
      <c r="H223" s="121" t="s">
        <v>76</v>
      </c>
      <c r="I223" s="122">
        <v>1990828</v>
      </c>
      <c r="J223" s="120">
        <v>88058054.500799999</v>
      </c>
      <c r="K223" s="120">
        <v>44.792200000000001</v>
      </c>
      <c r="L223" s="120">
        <v>1.32</v>
      </c>
      <c r="M223" s="120">
        <v>2.4</v>
      </c>
      <c r="N223" s="119">
        <v>-0.16815189999999999</v>
      </c>
      <c r="O223" s="126">
        <v>-0.15509580000000001</v>
      </c>
      <c r="Q223" s="226">
        <f>AVERAGE('SW-hisPrice-data'!D221,'CF-hisPrice-data'!D223,'ML-hisPrice-data'!D222,'Dis-hisPrice-data'!D222)</f>
        <v>3.4685025000000001E-2</v>
      </c>
      <c r="R223" s="226">
        <f>$R$57*'SW-hisPrice-data'!D221+'Beta Caluclation'!$R$58*'CF-hisPrice-data'!D223+'Beta Caluclation'!$R$59*'ML-hisPrice-data'!D222+'Beta Caluclation'!$R$60*'Dis-hisPrice-data'!D222</f>
        <v>9.8026649775744268E-2</v>
      </c>
    </row>
    <row r="224" spans="1:18" x14ac:dyDescent="0.15">
      <c r="A224" s="125">
        <v>42034</v>
      </c>
      <c r="B224" s="120">
        <v>42.96</v>
      </c>
      <c r="C224" s="124">
        <v>-0.27</v>
      </c>
      <c r="D224" s="123">
        <v>-6.2456999999999999E-3</v>
      </c>
      <c r="E224" s="120">
        <v>43.12</v>
      </c>
      <c r="F224" s="120">
        <v>42.86</v>
      </c>
      <c r="G224" s="120">
        <v>44.5</v>
      </c>
      <c r="H224" s="121" t="s">
        <v>76</v>
      </c>
      <c r="I224" s="122">
        <v>2393259</v>
      </c>
      <c r="J224" s="120">
        <v>104222535.2274</v>
      </c>
      <c r="K224" s="120">
        <v>43.118899999999996</v>
      </c>
      <c r="L224" s="120">
        <v>-0.16</v>
      </c>
      <c r="M224" s="120">
        <v>1.64</v>
      </c>
      <c r="N224" s="119">
        <v>0.13830880000000001</v>
      </c>
      <c r="O224" s="126">
        <v>0.1485544</v>
      </c>
      <c r="Q224" s="226">
        <f>AVERAGE('SW-hisPrice-data'!D222,'CF-hisPrice-data'!D224,'ML-hisPrice-data'!D223,'Dis-hisPrice-data'!D223)</f>
        <v>4.0658499999999993E-3</v>
      </c>
      <c r="R224" s="226">
        <f>$R$57*'SW-hisPrice-data'!D222+'Beta Caluclation'!$R$58*'CF-hisPrice-data'!D224+'Beta Caluclation'!$R$59*'ML-hisPrice-data'!D223+'Beta Caluclation'!$R$60*'Dis-hisPrice-data'!D223</f>
        <v>-3.0699809370985612E-2</v>
      </c>
    </row>
    <row r="225" spans="1:18" x14ac:dyDescent="0.15">
      <c r="A225" s="125">
        <v>42027</v>
      </c>
      <c r="B225" s="120">
        <v>43.23</v>
      </c>
      <c r="C225" s="124">
        <v>0.19</v>
      </c>
      <c r="D225" s="123">
        <v>4.4145E-3</v>
      </c>
      <c r="E225" s="120">
        <v>43.22</v>
      </c>
      <c r="F225" s="120">
        <v>42.78</v>
      </c>
      <c r="G225" s="120">
        <v>43.66</v>
      </c>
      <c r="H225" s="121" t="s">
        <v>76</v>
      </c>
      <c r="I225" s="122">
        <v>2102469</v>
      </c>
      <c r="J225" s="120">
        <v>90742360.096900001</v>
      </c>
      <c r="K225" s="120">
        <v>43.2164</v>
      </c>
      <c r="L225" s="120">
        <v>0.01</v>
      </c>
      <c r="M225" s="120">
        <v>0.88</v>
      </c>
      <c r="N225" s="119">
        <v>-2.0442599999999998E-2</v>
      </c>
      <c r="O225" s="126">
        <v>-2.82209E-2</v>
      </c>
      <c r="Q225" s="226">
        <f>AVERAGE('SW-hisPrice-data'!D223,'CF-hisPrice-data'!D225,'ML-hisPrice-data'!D224,'Dis-hisPrice-data'!D224)</f>
        <v>1.9795699999999999E-2</v>
      </c>
      <c r="R225" s="226">
        <f>$R$57*'SW-hisPrice-data'!D223+'Beta Caluclation'!$R$58*'CF-hisPrice-data'!D225+'Beta Caluclation'!$R$59*'ML-hisPrice-data'!D224+'Beta Caluclation'!$R$60*'Dis-hisPrice-data'!D224</f>
        <v>2.5181924493831746E-3</v>
      </c>
    </row>
    <row r="226" spans="1:18" x14ac:dyDescent="0.15">
      <c r="A226" s="125">
        <v>42020</v>
      </c>
      <c r="B226" s="120">
        <v>43.04</v>
      </c>
      <c r="C226" s="124">
        <v>-0.26</v>
      </c>
      <c r="D226" s="123">
        <v>-6.0045999999999997E-3</v>
      </c>
      <c r="E226" s="120">
        <v>43.3</v>
      </c>
      <c r="F226" s="120">
        <v>42.71</v>
      </c>
      <c r="G226" s="120">
        <v>44.460099999999997</v>
      </c>
      <c r="H226" s="121" t="s">
        <v>76</v>
      </c>
      <c r="I226" s="122">
        <v>2146346</v>
      </c>
      <c r="J226" s="120">
        <v>93377558.834999993</v>
      </c>
      <c r="K226" s="120">
        <v>43.018500000000003</v>
      </c>
      <c r="L226" s="120">
        <v>-0.26</v>
      </c>
      <c r="M226" s="120">
        <v>1.7501</v>
      </c>
      <c r="N226" s="119">
        <v>-0.33445520000000001</v>
      </c>
      <c r="O226" s="126">
        <v>-0.3300573</v>
      </c>
      <c r="Q226" s="226">
        <f>AVERAGE('SW-hisPrice-data'!D224,'CF-hisPrice-data'!D226,'ML-hisPrice-data'!D225,'Dis-hisPrice-data'!D225)</f>
        <v>1.7892250000000006E-3</v>
      </c>
      <c r="R226" s="226">
        <f>$R$57*'SW-hisPrice-data'!D224+'Beta Caluclation'!$R$58*'CF-hisPrice-data'!D226+'Beta Caluclation'!$R$59*'ML-hisPrice-data'!D225+'Beta Caluclation'!$R$60*'Dis-hisPrice-data'!D225</f>
        <v>8.9445475419687448E-3</v>
      </c>
    </row>
    <row r="227" spans="1:18" x14ac:dyDescent="0.15">
      <c r="A227" s="125">
        <v>42013</v>
      </c>
      <c r="B227" s="120">
        <v>43.3</v>
      </c>
      <c r="C227" s="124">
        <v>-0.05</v>
      </c>
      <c r="D227" s="123">
        <v>-1.1534E-3</v>
      </c>
      <c r="E227" s="120">
        <v>43.39</v>
      </c>
      <c r="F227" s="120">
        <v>42.23</v>
      </c>
      <c r="G227" s="120">
        <v>43.8</v>
      </c>
      <c r="H227" s="121" t="s">
        <v>76</v>
      </c>
      <c r="I227" s="122">
        <v>3224946</v>
      </c>
      <c r="J227" s="120">
        <v>139381413.1742</v>
      </c>
      <c r="K227" s="120">
        <v>43.263500000000001</v>
      </c>
      <c r="L227" s="120">
        <v>-0.09</v>
      </c>
      <c r="M227" s="120">
        <v>1.57</v>
      </c>
      <c r="N227" s="119">
        <v>0.57299549999999999</v>
      </c>
      <c r="O227" s="126">
        <v>0.57178660000000003</v>
      </c>
      <c r="Q227" s="226">
        <f>AVERAGE('SW-hisPrice-data'!D225,'CF-hisPrice-data'!D227,'ML-hisPrice-data'!D226,'Dis-hisPrice-data'!D226)</f>
        <v>1.5887250000000007E-3</v>
      </c>
      <c r="R227" s="226">
        <f>$R$57*'SW-hisPrice-data'!D225+'Beta Caluclation'!$R$58*'CF-hisPrice-data'!D227+'Beta Caluclation'!$R$59*'ML-hisPrice-data'!D226+'Beta Caluclation'!$R$60*'Dis-hisPrice-data'!D226</f>
        <v>7.0169795222437209E-3</v>
      </c>
    </row>
    <row r="228" spans="1:18" x14ac:dyDescent="0.15">
      <c r="A228" s="125">
        <v>42006</v>
      </c>
      <c r="B228" s="120">
        <v>43.35</v>
      </c>
      <c r="C228" s="124">
        <v>0.28999999999999998</v>
      </c>
      <c r="D228" s="123">
        <v>6.7348E-3</v>
      </c>
      <c r="E228" s="120">
        <v>43.17</v>
      </c>
      <c r="F228" s="120">
        <v>42.76</v>
      </c>
      <c r="G228" s="120">
        <v>43.6</v>
      </c>
      <c r="H228" s="121" t="s">
        <v>76</v>
      </c>
      <c r="I228" s="122">
        <v>2050194</v>
      </c>
      <c r="J228" s="120">
        <v>88677059.421399996</v>
      </c>
      <c r="K228" s="120">
        <v>43.170699999999997</v>
      </c>
      <c r="L228" s="120">
        <v>0.18</v>
      </c>
      <c r="M228" s="120">
        <v>0.84</v>
      </c>
      <c r="N228" s="119">
        <v>0.46646579999999999</v>
      </c>
      <c r="O228" s="126">
        <v>0.49063089999999998</v>
      </c>
      <c r="Q228" s="226">
        <f>AVERAGE('SW-hisPrice-data'!D226,'CF-hisPrice-data'!D228,'ML-hisPrice-data'!D227,'Dis-hisPrice-data'!D227)</f>
        <v>2.6058499999999998E-3</v>
      </c>
      <c r="R228" s="226">
        <f>$R$57*'SW-hisPrice-data'!D226+'Beta Caluclation'!$R$58*'CF-hisPrice-data'!D228+'Beta Caluclation'!$R$59*'ML-hisPrice-data'!D227+'Beta Caluclation'!$R$60*'Dis-hisPrice-data'!D227</f>
        <v>-1.0269867721143803E-2</v>
      </c>
    </row>
    <row r="229" spans="1:18" x14ac:dyDescent="0.15">
      <c r="A229" s="125">
        <v>41999</v>
      </c>
      <c r="B229" s="120">
        <v>43.06</v>
      </c>
      <c r="C229" s="124">
        <v>1.1100000000000001</v>
      </c>
      <c r="D229" s="123">
        <v>2.64601E-2</v>
      </c>
      <c r="E229" s="120">
        <v>41.9</v>
      </c>
      <c r="F229" s="120">
        <v>41.77</v>
      </c>
      <c r="G229" s="120">
        <v>43.47</v>
      </c>
      <c r="H229" s="121" t="s">
        <v>76</v>
      </c>
      <c r="I229" s="122">
        <v>1398051</v>
      </c>
      <c r="J229" s="120">
        <v>59489614.646600001</v>
      </c>
      <c r="K229" s="120">
        <v>43.169199999999996</v>
      </c>
      <c r="L229" s="120">
        <v>1.1599999999999999</v>
      </c>
      <c r="M229" s="120">
        <v>1.7</v>
      </c>
      <c r="N229" s="119">
        <v>-0.55021299999999995</v>
      </c>
      <c r="O229" s="126">
        <v>-0.54067670000000001</v>
      </c>
      <c r="Q229" s="226">
        <f>AVERAGE('SW-hisPrice-data'!D227,'CF-hisPrice-data'!D229,'ML-hisPrice-data'!D228,'Dis-hisPrice-data'!D228)</f>
        <v>1.820155E-2</v>
      </c>
      <c r="R229" s="226">
        <f>$R$57*'SW-hisPrice-data'!D227+'Beta Caluclation'!$R$58*'CF-hisPrice-data'!D229+'Beta Caluclation'!$R$59*'ML-hisPrice-data'!D228+'Beta Caluclation'!$R$60*'Dis-hisPrice-data'!D228</f>
        <v>2.2174906787574961E-2</v>
      </c>
    </row>
    <row r="230" spans="1:18" x14ac:dyDescent="0.15">
      <c r="A230" s="125">
        <v>41992</v>
      </c>
      <c r="B230" s="120">
        <v>41.95</v>
      </c>
      <c r="C230" s="124">
        <v>0.72</v>
      </c>
      <c r="D230" s="123">
        <v>1.7462999999999999E-2</v>
      </c>
      <c r="E230" s="120">
        <v>41.52</v>
      </c>
      <c r="F230" s="120">
        <v>40.820399999999999</v>
      </c>
      <c r="G230" s="120">
        <v>42.26</v>
      </c>
      <c r="H230" s="121" t="s">
        <v>76</v>
      </c>
      <c r="I230" s="122">
        <v>3108251</v>
      </c>
      <c r="J230" s="120">
        <v>129515782.7888</v>
      </c>
      <c r="K230" s="120">
        <v>41.944000000000003</v>
      </c>
      <c r="L230" s="120">
        <v>0.43</v>
      </c>
      <c r="M230" s="120">
        <v>1.4396</v>
      </c>
      <c r="N230" s="119">
        <v>4.9167500000000003E-2</v>
      </c>
      <c r="O230" s="126">
        <v>4.8266000000000003E-2</v>
      </c>
      <c r="Q230" s="226">
        <f>AVERAGE('SW-hisPrice-data'!D228,'CF-hisPrice-data'!D230,'ML-hisPrice-data'!D229,'Dis-hisPrice-data'!D229)</f>
        <v>4.1754975E-2</v>
      </c>
      <c r="R230" s="226">
        <f>$R$57*'SW-hisPrice-data'!D228+'Beta Caluclation'!$R$58*'CF-hisPrice-data'!D230+'Beta Caluclation'!$R$59*'ML-hisPrice-data'!D229+'Beta Caluclation'!$R$60*'Dis-hisPrice-data'!D229</f>
        <v>1.9032017817913686E-2</v>
      </c>
    </row>
    <row r="231" spans="1:18" x14ac:dyDescent="0.15">
      <c r="A231" s="125">
        <v>41985</v>
      </c>
      <c r="B231" s="120">
        <v>41.23</v>
      </c>
      <c r="C231" s="124">
        <v>-0.48</v>
      </c>
      <c r="D231" s="123">
        <v>-1.1508000000000001E-2</v>
      </c>
      <c r="E231" s="120">
        <v>41.69</v>
      </c>
      <c r="F231" s="120">
        <v>41.03</v>
      </c>
      <c r="G231" s="120">
        <v>42.62</v>
      </c>
      <c r="H231" s="121" t="s">
        <v>76</v>
      </c>
      <c r="I231" s="122">
        <v>2962588</v>
      </c>
      <c r="J231" s="120">
        <v>123552406.15260001</v>
      </c>
      <c r="K231" s="120">
        <v>41.434800000000003</v>
      </c>
      <c r="L231" s="120">
        <v>-0.46</v>
      </c>
      <c r="M231" s="120">
        <v>1.59</v>
      </c>
      <c r="N231" s="119">
        <v>-5.4455099999999999E-2</v>
      </c>
      <c r="O231" s="126">
        <v>-3.8749199999999998E-2</v>
      </c>
      <c r="Q231" s="226">
        <f>AVERAGE('SW-hisPrice-data'!D229,'CF-hisPrice-data'!D231,'ML-hisPrice-data'!D230,'Dis-hisPrice-data'!D230)</f>
        <v>-2.6342774999999999E-2</v>
      </c>
      <c r="R231" s="226">
        <f>$R$57*'SW-hisPrice-data'!D229+'Beta Caluclation'!$R$58*'CF-hisPrice-data'!D231+'Beta Caluclation'!$R$59*'ML-hisPrice-data'!D230+'Beta Caluclation'!$R$60*'Dis-hisPrice-data'!D230</f>
        <v>-2.4668858805290007E-2</v>
      </c>
    </row>
    <row r="232" spans="1:18" x14ac:dyDescent="0.15">
      <c r="A232" s="125">
        <v>41978</v>
      </c>
      <c r="B232" s="120">
        <v>41.71</v>
      </c>
      <c r="C232" s="124">
        <v>1.06</v>
      </c>
      <c r="D232" s="123">
        <v>2.60763E-2</v>
      </c>
      <c r="E232" s="120">
        <v>40.46</v>
      </c>
      <c r="F232" s="120">
        <v>40.229999999999997</v>
      </c>
      <c r="G232" s="120">
        <v>41.98</v>
      </c>
      <c r="H232" s="121" t="s">
        <v>76</v>
      </c>
      <c r="I232" s="122">
        <v>3133207</v>
      </c>
      <c r="J232" s="120">
        <v>128532957.162</v>
      </c>
      <c r="K232" s="120">
        <v>41.697699999999998</v>
      </c>
      <c r="L232" s="120">
        <v>1.25</v>
      </c>
      <c r="M232" s="120">
        <v>1.75</v>
      </c>
      <c r="N232" s="119">
        <v>0.66812830000000001</v>
      </c>
      <c r="O232" s="126">
        <v>0.70630809999999999</v>
      </c>
      <c r="Q232" s="226">
        <f>AVERAGE('SW-hisPrice-data'!D230,'CF-hisPrice-data'!D232,'ML-hisPrice-data'!D231,'Dis-hisPrice-data'!D231)</f>
        <v>-2.811825E-3</v>
      </c>
      <c r="R232" s="226">
        <f>$R$57*'SW-hisPrice-data'!D230+'Beta Caluclation'!$R$58*'CF-hisPrice-data'!D232+'Beta Caluclation'!$R$59*'ML-hisPrice-data'!D231+'Beta Caluclation'!$R$60*'Dis-hisPrice-data'!D231</f>
        <v>1.1077900347437986E-2</v>
      </c>
    </row>
    <row r="233" spans="1:18" x14ac:dyDescent="0.15">
      <c r="A233" s="125">
        <v>41971</v>
      </c>
      <c r="B233" s="120">
        <v>40.65</v>
      </c>
      <c r="C233" s="124">
        <v>1.2</v>
      </c>
      <c r="D233" s="123">
        <v>3.0418299999999999E-2</v>
      </c>
      <c r="E233" s="120">
        <v>39.58</v>
      </c>
      <c r="F233" s="120">
        <v>39.514000000000003</v>
      </c>
      <c r="G233" s="120">
        <v>40.96</v>
      </c>
      <c r="H233" s="121" t="s">
        <v>76</v>
      </c>
      <c r="I233" s="122">
        <v>1878277</v>
      </c>
      <c r="J233" s="120">
        <v>75328106.507400006</v>
      </c>
      <c r="K233" s="120">
        <v>40.723199999999999</v>
      </c>
      <c r="L233" s="120">
        <v>1.07</v>
      </c>
      <c r="M233" s="120">
        <v>1.446</v>
      </c>
      <c r="N233" s="119">
        <v>-0.52517400000000003</v>
      </c>
      <c r="O233" s="126">
        <v>-0.5214299</v>
      </c>
      <c r="Q233" s="226">
        <f>AVERAGE('SW-hisPrice-data'!D231,'CF-hisPrice-data'!D233,'ML-hisPrice-data'!D232,'Dis-hisPrice-data'!D232)</f>
        <v>1.9332999999999999E-2</v>
      </c>
      <c r="R233" s="226">
        <f>$R$57*'SW-hisPrice-data'!D231+'Beta Caluclation'!$R$58*'CF-hisPrice-data'!D233+'Beta Caluclation'!$R$59*'ML-hisPrice-data'!D232+'Beta Caluclation'!$R$60*'Dis-hisPrice-data'!D232</f>
        <v>3.7035633532502145E-2</v>
      </c>
    </row>
    <row r="234" spans="1:18" x14ac:dyDescent="0.15">
      <c r="A234" s="125">
        <v>41964</v>
      </c>
      <c r="B234" s="120">
        <v>39.450000000000003</v>
      </c>
      <c r="C234" s="124">
        <v>-1.02</v>
      </c>
      <c r="D234" s="123">
        <v>-2.5203900000000001E-2</v>
      </c>
      <c r="E234" s="120">
        <v>40.299999999999997</v>
      </c>
      <c r="F234" s="120">
        <v>38.880000000000003</v>
      </c>
      <c r="G234" s="120">
        <v>41</v>
      </c>
      <c r="H234" s="121" t="s">
        <v>76</v>
      </c>
      <c r="I234" s="122">
        <v>3955716</v>
      </c>
      <c r="J234" s="120">
        <v>157402452.93830001</v>
      </c>
      <c r="K234" s="120">
        <v>39.444899999999997</v>
      </c>
      <c r="L234" s="120">
        <v>-0.85</v>
      </c>
      <c r="M234" s="120">
        <v>2.12</v>
      </c>
      <c r="N234" s="119">
        <v>0.30318400000000001</v>
      </c>
      <c r="O234" s="126">
        <v>0.2851301</v>
      </c>
      <c r="Q234" s="226">
        <f>AVERAGE('SW-hisPrice-data'!D232,'CF-hisPrice-data'!D234,'ML-hisPrice-data'!D233,'Dis-hisPrice-data'!D233)</f>
        <v>-5.6523499999999996E-3</v>
      </c>
      <c r="R234" s="226">
        <f>$R$57*'SW-hisPrice-data'!D232+'Beta Caluclation'!$R$58*'CF-hisPrice-data'!D234+'Beta Caluclation'!$R$59*'ML-hisPrice-data'!D233+'Beta Caluclation'!$R$60*'Dis-hisPrice-data'!D233</f>
        <v>-1.731681931381095E-2</v>
      </c>
    </row>
    <row r="235" spans="1:18" x14ac:dyDescent="0.15">
      <c r="A235" s="125">
        <v>41957</v>
      </c>
      <c r="B235" s="120">
        <v>40.47</v>
      </c>
      <c r="C235" s="124">
        <v>0.42</v>
      </c>
      <c r="D235" s="123">
        <v>1.04869E-2</v>
      </c>
      <c r="E235" s="120">
        <v>40.21</v>
      </c>
      <c r="F235" s="120">
        <v>39.729999999999997</v>
      </c>
      <c r="G235" s="120">
        <v>41.13</v>
      </c>
      <c r="H235" s="121" t="s">
        <v>76</v>
      </c>
      <c r="I235" s="122">
        <v>3035424</v>
      </c>
      <c r="J235" s="120">
        <v>122479778.6195</v>
      </c>
      <c r="K235" s="120">
        <v>40.448399999999999</v>
      </c>
      <c r="L235" s="120">
        <v>0.26</v>
      </c>
      <c r="M235" s="120">
        <v>1.4</v>
      </c>
      <c r="N235" s="119">
        <v>-0.3212276</v>
      </c>
      <c r="O235" s="126">
        <v>-0.31503730000000002</v>
      </c>
      <c r="Q235" s="226">
        <f>AVERAGE('SW-hisPrice-data'!D233,'CF-hisPrice-data'!D235,'ML-hisPrice-data'!D234,'Dis-hisPrice-data'!D234)</f>
        <v>-9.9067749999999996E-3</v>
      </c>
      <c r="R235" s="226">
        <f>$R$57*'SW-hisPrice-data'!D233+'Beta Caluclation'!$R$58*'CF-hisPrice-data'!D235+'Beta Caluclation'!$R$59*'ML-hisPrice-data'!D234+'Beta Caluclation'!$R$60*'Dis-hisPrice-data'!D234</f>
        <v>8.7567064150629592E-3</v>
      </c>
    </row>
    <row r="236" spans="1:18" x14ac:dyDescent="0.15">
      <c r="A236" s="125">
        <v>41950</v>
      </c>
      <c r="B236" s="120">
        <v>40.049999999999997</v>
      </c>
      <c r="C236" s="124">
        <v>-0.25</v>
      </c>
      <c r="D236" s="123">
        <v>-6.2034999999999998E-3</v>
      </c>
      <c r="E236" s="120">
        <v>40.229999999999997</v>
      </c>
      <c r="F236" s="120">
        <v>39.67</v>
      </c>
      <c r="G236" s="120">
        <v>40.32</v>
      </c>
      <c r="H236" s="121" t="s">
        <v>76</v>
      </c>
      <c r="I236" s="122">
        <v>4471932</v>
      </c>
      <c r="J236" s="120">
        <v>178812322.91249999</v>
      </c>
      <c r="K236" s="120">
        <v>39.956899999999997</v>
      </c>
      <c r="L236" s="120">
        <v>-0.18</v>
      </c>
      <c r="M236" s="120">
        <v>0.65</v>
      </c>
      <c r="N236" s="119">
        <v>8.3904999999999993E-2</v>
      </c>
      <c r="O236" s="126">
        <v>7.8749E-2</v>
      </c>
      <c r="Q236" s="226">
        <f>AVERAGE('SW-hisPrice-data'!D234,'CF-hisPrice-data'!D236,'ML-hisPrice-data'!D235,'Dis-hisPrice-data'!D235)</f>
        <v>-1.3556425E-2</v>
      </c>
      <c r="R236" s="226">
        <f>$R$57*'SW-hisPrice-data'!D234+'Beta Caluclation'!$R$58*'CF-hisPrice-data'!D236+'Beta Caluclation'!$R$59*'ML-hisPrice-data'!D235+'Beta Caluclation'!$R$60*'Dis-hisPrice-data'!D235</f>
        <v>-1.299687814509602E-2</v>
      </c>
    </row>
    <row r="237" spans="1:18" x14ac:dyDescent="0.15">
      <c r="A237" s="125">
        <v>41943</v>
      </c>
      <c r="B237" s="120">
        <v>40.299999999999997</v>
      </c>
      <c r="C237" s="124">
        <v>0.89</v>
      </c>
      <c r="D237" s="123">
        <v>2.2583099999999998E-2</v>
      </c>
      <c r="E237" s="120">
        <v>39.369999999999997</v>
      </c>
      <c r="F237" s="120">
        <v>39.28</v>
      </c>
      <c r="G237" s="120">
        <v>40.799999999999997</v>
      </c>
      <c r="H237" s="121" t="s">
        <v>76</v>
      </c>
      <c r="I237" s="122">
        <v>4125760</v>
      </c>
      <c r="J237" s="120">
        <v>165758970.7202</v>
      </c>
      <c r="K237" s="120">
        <v>40.2592</v>
      </c>
      <c r="L237" s="120">
        <v>0.93</v>
      </c>
      <c r="M237" s="120">
        <v>1.52</v>
      </c>
      <c r="N237" s="119">
        <v>-0.6369148</v>
      </c>
      <c r="O237" s="126">
        <v>-0.61014939999999995</v>
      </c>
      <c r="Q237" s="226">
        <f>AVERAGE('SW-hisPrice-data'!D235,'CF-hisPrice-data'!D237,'ML-hisPrice-data'!D236,'Dis-hisPrice-data'!D236)</f>
        <v>1.3791774999999999E-2</v>
      </c>
      <c r="R237" s="226">
        <f>$R$57*'SW-hisPrice-data'!D235+'Beta Caluclation'!$R$58*'CF-hisPrice-data'!D237+'Beta Caluclation'!$R$59*'ML-hisPrice-data'!D236+'Beta Caluclation'!$R$60*'Dis-hisPrice-data'!D236</f>
        <v>2.4923670361141924E-2</v>
      </c>
    </row>
    <row r="238" spans="1:18" x14ac:dyDescent="0.15">
      <c r="A238" s="125">
        <v>41936</v>
      </c>
      <c r="B238" s="120">
        <v>39.409999999999997</v>
      </c>
      <c r="C238" s="124">
        <v>5.56</v>
      </c>
      <c r="D238" s="123">
        <v>0.16425409999999999</v>
      </c>
      <c r="E238" s="120">
        <v>33.69</v>
      </c>
      <c r="F238" s="120">
        <v>33.11</v>
      </c>
      <c r="G238" s="120">
        <v>39.909999999999997</v>
      </c>
      <c r="H238" s="121" t="s">
        <v>76</v>
      </c>
      <c r="I238" s="122">
        <v>11363064</v>
      </c>
      <c r="J238" s="120">
        <v>425185929.69270003</v>
      </c>
      <c r="K238" s="120">
        <v>39.2896</v>
      </c>
      <c r="L238" s="120">
        <v>5.72</v>
      </c>
      <c r="M238" s="120">
        <v>6.8</v>
      </c>
      <c r="N238" s="119">
        <v>0.36692960000000002</v>
      </c>
      <c r="O238" s="126">
        <v>0.51561789999999996</v>
      </c>
      <c r="Q238" s="226">
        <f>AVERAGE('SW-hisPrice-data'!D236,'CF-hisPrice-data'!D238,'ML-hisPrice-data'!D237,'Dis-hisPrice-data'!D237)</f>
        <v>5.4976224999999997E-2</v>
      </c>
      <c r="R238" s="226">
        <f>$R$57*'SW-hisPrice-data'!D236+'Beta Caluclation'!$R$58*'CF-hisPrice-data'!D238+'Beta Caluclation'!$R$59*'ML-hisPrice-data'!D237+'Beta Caluclation'!$R$60*'Dis-hisPrice-data'!D237</f>
        <v>5.6913769960669519E-2</v>
      </c>
    </row>
    <row r="239" spans="1:18" x14ac:dyDescent="0.15">
      <c r="A239" s="125">
        <v>41929</v>
      </c>
      <c r="B239" s="120">
        <v>33.85</v>
      </c>
      <c r="C239" s="124">
        <v>-1.3</v>
      </c>
      <c r="D239" s="123">
        <v>-3.6984400000000001E-2</v>
      </c>
      <c r="E239" s="120">
        <v>35.14</v>
      </c>
      <c r="F239" s="120">
        <v>31.77</v>
      </c>
      <c r="G239" s="120">
        <v>35.5</v>
      </c>
      <c r="H239" s="121" t="s">
        <v>76</v>
      </c>
      <c r="I239" s="122">
        <v>8312838</v>
      </c>
      <c r="J239" s="120">
        <v>280536357.06019998</v>
      </c>
      <c r="K239" s="120">
        <v>33.890599999999999</v>
      </c>
      <c r="L239" s="120">
        <v>-1.29</v>
      </c>
      <c r="M239" s="120">
        <v>3.73</v>
      </c>
      <c r="N239" s="119">
        <v>0.55082969999999998</v>
      </c>
      <c r="O239" s="126">
        <v>0.4945562</v>
      </c>
      <c r="Q239" s="226">
        <f>AVERAGE('SW-hisPrice-data'!D237,'CF-hisPrice-data'!D239,'ML-hisPrice-data'!D238,'Dis-hisPrice-data'!D238)</f>
        <v>-2.2840900000000001E-2</v>
      </c>
      <c r="R239" s="226">
        <f>$R$57*'SW-hisPrice-data'!D237+'Beta Caluclation'!$R$58*'CF-hisPrice-data'!D239+'Beta Caluclation'!$R$59*'ML-hisPrice-data'!D238+'Beta Caluclation'!$R$60*'Dis-hisPrice-data'!D238</f>
        <v>-2.599847895945457E-2</v>
      </c>
    </row>
    <row r="240" spans="1:18" x14ac:dyDescent="0.15">
      <c r="A240" s="125">
        <v>41922</v>
      </c>
      <c r="B240" s="120">
        <v>35.15</v>
      </c>
      <c r="C240" s="124">
        <v>0.4</v>
      </c>
      <c r="D240" s="123">
        <v>1.15108E-2</v>
      </c>
      <c r="E240" s="120">
        <v>34.85</v>
      </c>
      <c r="F240" s="120">
        <v>33.99</v>
      </c>
      <c r="G240" s="120">
        <v>35.86</v>
      </c>
      <c r="H240" s="121" t="s">
        <v>76</v>
      </c>
      <c r="I240" s="122">
        <v>5360252</v>
      </c>
      <c r="J240" s="120">
        <v>187705452.8037</v>
      </c>
      <c r="K240" s="120">
        <v>35.097799999999999</v>
      </c>
      <c r="L240" s="120">
        <v>0.3</v>
      </c>
      <c r="M240" s="120">
        <v>1.87</v>
      </c>
      <c r="N240" s="119">
        <v>0.3404527</v>
      </c>
      <c r="O240" s="126">
        <v>0.36934479999999997</v>
      </c>
      <c r="Q240" s="226">
        <f>AVERAGE('SW-hisPrice-data'!D238,'CF-hisPrice-data'!D240,'ML-hisPrice-data'!D239,'Dis-hisPrice-data'!D239)</f>
        <v>-2.151805E-2</v>
      </c>
      <c r="R240" s="226">
        <f>$R$57*'SW-hisPrice-data'!D238+'Beta Caluclation'!$R$58*'CF-hisPrice-data'!D240+'Beta Caluclation'!$R$59*'ML-hisPrice-data'!D239+'Beta Caluclation'!$R$60*'Dis-hisPrice-data'!D239</f>
        <v>-2.291801126674442E-2</v>
      </c>
    </row>
    <row r="241" spans="1:18" x14ac:dyDescent="0.15">
      <c r="A241" s="125">
        <v>41915</v>
      </c>
      <c r="B241" s="120">
        <v>34.75</v>
      </c>
      <c r="C241" s="124">
        <v>0.16</v>
      </c>
      <c r="D241" s="123">
        <v>4.6255999999999997E-3</v>
      </c>
      <c r="E241" s="120">
        <v>34.29</v>
      </c>
      <c r="F241" s="120">
        <v>33.229999999999997</v>
      </c>
      <c r="G241" s="120">
        <v>34.880000000000003</v>
      </c>
      <c r="H241" s="121" t="s">
        <v>76</v>
      </c>
      <c r="I241" s="122">
        <v>3998837</v>
      </c>
      <c r="J241" s="120">
        <v>137076833.47710001</v>
      </c>
      <c r="K241" s="120">
        <v>34.656300000000002</v>
      </c>
      <c r="L241" s="120">
        <v>0.46</v>
      </c>
      <c r="M241" s="120">
        <v>1.65</v>
      </c>
      <c r="N241" s="119">
        <v>0.14242949999999999</v>
      </c>
      <c r="O241" s="126">
        <v>0.14276359999999999</v>
      </c>
      <c r="Q241" s="226">
        <f>AVERAGE('SW-hisPrice-data'!D239,'CF-hisPrice-data'!D241,'ML-hisPrice-data'!D240,'Dis-hisPrice-data'!D240)</f>
        <v>-2.5202599999999999E-2</v>
      </c>
      <c r="R241" s="226">
        <f>$R$57*'SW-hisPrice-data'!D239+'Beta Caluclation'!$R$58*'CF-hisPrice-data'!D241+'Beta Caluclation'!$R$59*'ML-hisPrice-data'!D240+'Beta Caluclation'!$R$60*'Dis-hisPrice-data'!D240</f>
        <v>-7.7030127383191701E-3</v>
      </c>
    </row>
    <row r="242" spans="1:18" x14ac:dyDescent="0.15">
      <c r="A242" s="125">
        <v>41908</v>
      </c>
      <c r="B242" s="120">
        <v>34.590000000000003</v>
      </c>
      <c r="C242" s="124">
        <v>-0.01</v>
      </c>
      <c r="D242" s="123">
        <v>-2.8899999999999998E-4</v>
      </c>
      <c r="E242" s="120">
        <v>34.5</v>
      </c>
      <c r="F242" s="120">
        <v>33.76</v>
      </c>
      <c r="G242" s="120">
        <v>34.770000000000003</v>
      </c>
      <c r="H242" s="121" t="s">
        <v>76</v>
      </c>
      <c r="I242" s="122">
        <v>3500292</v>
      </c>
      <c r="J242" s="120">
        <v>119952046.56919999</v>
      </c>
      <c r="K242" s="120">
        <v>34.400599999999997</v>
      </c>
      <c r="L242" s="120">
        <v>0.09</v>
      </c>
      <c r="M242" s="120">
        <v>1.01</v>
      </c>
      <c r="N242" s="119">
        <v>-7.4560399999999999E-2</v>
      </c>
      <c r="O242" s="126">
        <v>-8.7979799999999997E-2</v>
      </c>
      <c r="Q242" s="226">
        <f>AVERAGE('SW-hisPrice-data'!D240,'CF-hisPrice-data'!D242,'ML-hisPrice-data'!D241,'Dis-hisPrice-data'!D241)</f>
        <v>-3.7687000000000011E-3</v>
      </c>
      <c r="R242" s="226">
        <f>$R$57*'SW-hisPrice-data'!D240+'Beta Caluclation'!$R$58*'CF-hisPrice-data'!D242+'Beta Caluclation'!$R$59*'ML-hisPrice-data'!D241+'Beta Caluclation'!$R$60*'Dis-hisPrice-data'!D241</f>
        <v>-1.4185113910911347E-2</v>
      </c>
    </row>
    <row r="243" spans="1:18" x14ac:dyDescent="0.15">
      <c r="A243" s="125">
        <v>41901</v>
      </c>
      <c r="B243" s="120">
        <v>34.6</v>
      </c>
      <c r="C243" s="124">
        <v>-0.93</v>
      </c>
      <c r="D243" s="123">
        <v>-2.61751E-2</v>
      </c>
      <c r="E243" s="120">
        <v>35.51</v>
      </c>
      <c r="F243" s="120">
        <v>34.270000000000003</v>
      </c>
      <c r="G243" s="120">
        <v>35.520000000000003</v>
      </c>
      <c r="H243" s="121" t="s">
        <v>76</v>
      </c>
      <c r="I243" s="122">
        <v>3782302</v>
      </c>
      <c r="J243" s="120">
        <v>131523459.8522</v>
      </c>
      <c r="K243" s="120">
        <v>34.659300000000002</v>
      </c>
      <c r="L243" s="120">
        <v>-0.91</v>
      </c>
      <c r="M243" s="120">
        <v>1.25</v>
      </c>
      <c r="N243" s="119">
        <v>-0.15726229999999999</v>
      </c>
      <c r="O243" s="126">
        <v>-0.1656639</v>
      </c>
      <c r="Q243" s="226">
        <f>AVERAGE('SW-hisPrice-data'!D241,'CF-hisPrice-data'!D243,'ML-hisPrice-data'!D242,'Dis-hisPrice-data'!D242)</f>
        <v>-5.8460499999999993E-3</v>
      </c>
      <c r="R243" s="226">
        <f>$R$57*'SW-hisPrice-data'!D241+'Beta Caluclation'!$R$58*'CF-hisPrice-data'!D243+'Beta Caluclation'!$R$59*'ML-hisPrice-data'!D242+'Beta Caluclation'!$R$60*'Dis-hisPrice-data'!D242</f>
        <v>5.3891772588681042E-3</v>
      </c>
    </row>
    <row r="244" spans="1:18" x14ac:dyDescent="0.15">
      <c r="A244" s="125">
        <v>41894</v>
      </c>
      <c r="B244" s="120">
        <v>35.53</v>
      </c>
      <c r="C244" s="124">
        <v>0.36</v>
      </c>
      <c r="D244" s="123">
        <v>1.0236E-2</v>
      </c>
      <c r="E244" s="120">
        <v>35.049999999999997</v>
      </c>
      <c r="F244" s="120">
        <v>34.590000000000003</v>
      </c>
      <c r="G244" s="120">
        <v>35.6</v>
      </c>
      <c r="H244" s="121" t="s">
        <v>76</v>
      </c>
      <c r="I244" s="122">
        <v>4488113</v>
      </c>
      <c r="J244" s="120">
        <v>157638470.7042</v>
      </c>
      <c r="K244" s="120">
        <v>35.484299999999998</v>
      </c>
      <c r="L244" s="120">
        <v>0.48</v>
      </c>
      <c r="M244" s="120">
        <v>1.01</v>
      </c>
      <c r="N244" s="119">
        <v>-0.34243200000000001</v>
      </c>
      <c r="O244" s="126">
        <v>-0.3446205</v>
      </c>
      <c r="Q244" s="226">
        <f>AVERAGE('SW-hisPrice-data'!D242,'CF-hisPrice-data'!D244,'ML-hisPrice-data'!D243,'Dis-hisPrice-data'!D243)</f>
        <v>-3.478175E-3</v>
      </c>
      <c r="R244" s="226">
        <f>$R$57*'SW-hisPrice-data'!D242+'Beta Caluclation'!$R$58*'CF-hisPrice-data'!D244+'Beta Caluclation'!$R$59*'ML-hisPrice-data'!D243+'Beta Caluclation'!$R$60*'Dis-hisPrice-data'!D243</f>
        <v>-1.1931205095566139E-2</v>
      </c>
    </row>
    <row r="245" spans="1:18" x14ac:dyDescent="0.15">
      <c r="A245" s="125">
        <v>41887</v>
      </c>
      <c r="B245" s="120">
        <v>35.17</v>
      </c>
      <c r="C245" s="124">
        <v>-1.31</v>
      </c>
      <c r="D245" s="123">
        <v>-3.59101E-2</v>
      </c>
      <c r="E245" s="120">
        <v>36.28</v>
      </c>
      <c r="F245" s="120">
        <v>34.619999999999997</v>
      </c>
      <c r="G245" s="120">
        <v>36.369999999999997</v>
      </c>
      <c r="H245" s="121" t="s">
        <v>76</v>
      </c>
      <c r="I245" s="122">
        <v>6825322</v>
      </c>
      <c r="J245" s="120">
        <v>240530057.33989999</v>
      </c>
      <c r="K245" s="120">
        <v>35.003700000000002</v>
      </c>
      <c r="L245" s="120">
        <v>-1.1100000000000001</v>
      </c>
      <c r="M245" s="120">
        <v>1.75</v>
      </c>
      <c r="N245" s="119">
        <v>0.44999400000000001</v>
      </c>
      <c r="O245" s="118" t="s">
        <v>76</v>
      </c>
      <c r="Q245" s="226">
        <f>AVERAGE('SW-hisPrice-data'!D243,'CF-hisPrice-data'!D245,'ML-hisPrice-data'!D244,'Dis-hisPrice-data'!D244)</f>
        <v>-2.9892750000000009E-3</v>
      </c>
      <c r="R245" s="226">
        <f>$R$57*'SW-hisPrice-data'!D243+'Beta Caluclation'!$R$58*'CF-hisPrice-data'!D245+'Beta Caluclation'!$R$59*'ML-hisPrice-data'!D244+'Beta Caluclation'!$R$60*'Dis-hisPrice-data'!D244</f>
        <v>9.3090678307257129E-3</v>
      </c>
    </row>
    <row r="246" spans="1:18" x14ac:dyDescent="0.15">
      <c r="A246" s="125">
        <v>41880</v>
      </c>
      <c r="B246" s="120">
        <v>36.479999999999997</v>
      </c>
      <c r="C246" s="124">
        <v>-1.06</v>
      </c>
      <c r="D246" s="123">
        <v>-2.8236500000000001E-2</v>
      </c>
      <c r="E246" s="120">
        <v>37.6</v>
      </c>
      <c r="F246" s="120">
        <v>35.67</v>
      </c>
      <c r="G246" s="120">
        <v>37.880000000000003</v>
      </c>
      <c r="H246" s="121" t="s">
        <v>76</v>
      </c>
      <c r="I246" s="122">
        <v>4707138</v>
      </c>
      <c r="J246" s="121" t="s">
        <v>76</v>
      </c>
      <c r="K246" s="120">
        <v>36.388599999999997</v>
      </c>
      <c r="L246" s="120">
        <v>-1.1200000000000001</v>
      </c>
      <c r="M246" s="120">
        <v>2.21</v>
      </c>
      <c r="N246" s="119">
        <v>0.77681350000000005</v>
      </c>
      <c r="O246" s="118" t="s">
        <v>76</v>
      </c>
      <c r="Q246" s="226">
        <f>AVERAGE('SW-hisPrice-data'!D244,'CF-hisPrice-data'!D246,'ML-hisPrice-data'!D245,'Dis-hisPrice-data'!D245)</f>
        <v>7.814975E-3</v>
      </c>
      <c r="R246" s="226">
        <f>$R$57*'SW-hisPrice-data'!D244+'Beta Caluclation'!$R$58*'CF-hisPrice-data'!D246+'Beta Caluclation'!$R$59*'ML-hisPrice-data'!D245+'Beta Caluclation'!$R$60*'Dis-hisPrice-data'!D245</f>
        <v>-3.454947334629698E-3</v>
      </c>
    </row>
    <row r="247" spans="1:18" x14ac:dyDescent="0.15">
      <c r="A247" s="125">
        <v>41873</v>
      </c>
      <c r="B247" s="120">
        <v>37.54</v>
      </c>
      <c r="C247" s="124">
        <v>0.69</v>
      </c>
      <c r="D247" s="123">
        <v>1.8724600000000001E-2</v>
      </c>
      <c r="E247" s="120">
        <v>37.14</v>
      </c>
      <c r="F247" s="120">
        <v>36.950000000000003</v>
      </c>
      <c r="G247" s="120">
        <v>38.22</v>
      </c>
      <c r="H247" s="121" t="s">
        <v>76</v>
      </c>
      <c r="I247" s="122">
        <v>2649202</v>
      </c>
      <c r="J247" s="121" t="s">
        <v>76</v>
      </c>
      <c r="K247" s="120">
        <v>37.6477</v>
      </c>
      <c r="L247" s="120">
        <v>0.4</v>
      </c>
      <c r="M247" s="120">
        <v>1.27</v>
      </c>
      <c r="N247" s="119">
        <v>-0.1087846</v>
      </c>
      <c r="O247" s="118" t="s">
        <v>76</v>
      </c>
      <c r="Q247" s="226">
        <f>AVERAGE('SW-hisPrice-data'!D245,'CF-hisPrice-data'!D247,'ML-hisPrice-data'!D246,'Dis-hisPrice-data'!D246)</f>
        <v>3.0513249999999999E-2</v>
      </c>
      <c r="R247" s="226">
        <f>$R$57*'SW-hisPrice-data'!D245+'Beta Caluclation'!$R$58*'CF-hisPrice-data'!D247+'Beta Caluclation'!$R$59*'ML-hisPrice-data'!D246+'Beta Caluclation'!$R$60*'Dis-hisPrice-data'!D246</f>
        <v>1.5141685048640337E-2</v>
      </c>
    </row>
    <row r="248" spans="1:18" x14ac:dyDescent="0.15">
      <c r="A248" s="125">
        <v>41866</v>
      </c>
      <c r="B248" s="120">
        <v>36.85</v>
      </c>
      <c r="C248" s="124">
        <v>-0.02</v>
      </c>
      <c r="D248" s="123">
        <v>-5.4239999999999996E-4</v>
      </c>
      <c r="E248" s="120">
        <v>36.950000000000003</v>
      </c>
      <c r="F248" s="120">
        <v>36.28</v>
      </c>
      <c r="G248" s="120">
        <v>37.29</v>
      </c>
      <c r="H248" s="121" t="s">
        <v>76</v>
      </c>
      <c r="I248" s="122">
        <v>2972572</v>
      </c>
      <c r="J248" s="121" t="s">
        <v>76</v>
      </c>
      <c r="K248" s="120">
        <v>36.979799999999997</v>
      </c>
      <c r="L248" s="120">
        <v>-0.1</v>
      </c>
      <c r="M248" s="120">
        <v>1.01</v>
      </c>
      <c r="N248" s="119">
        <v>-0.38092090000000001</v>
      </c>
      <c r="O248" s="118" t="s">
        <v>76</v>
      </c>
      <c r="Q248" s="226">
        <f>AVERAGE('SW-hisPrice-data'!D246,'CF-hisPrice-data'!D248,'ML-hisPrice-data'!D247,'Dis-hisPrice-data'!D247)</f>
        <v>-8.366087500000001E-2</v>
      </c>
      <c r="R248" s="226">
        <f>$R$57*'SW-hisPrice-data'!D246+'Beta Caluclation'!$R$58*'CF-hisPrice-data'!D248+'Beta Caluclation'!$R$59*'ML-hisPrice-data'!D247+'Beta Caluclation'!$R$60*'Dis-hisPrice-data'!D247</f>
        <v>1.0695604083158811E-2</v>
      </c>
    </row>
    <row r="249" spans="1:18" x14ac:dyDescent="0.15">
      <c r="A249" s="125">
        <v>41859</v>
      </c>
      <c r="B249" s="120">
        <v>36.869999999999997</v>
      </c>
      <c r="C249" s="124">
        <v>-1.42</v>
      </c>
      <c r="D249" s="123">
        <v>-3.7085399999999998E-2</v>
      </c>
      <c r="E249" s="120">
        <v>38.42</v>
      </c>
      <c r="F249" s="120">
        <v>36.07</v>
      </c>
      <c r="G249" s="120">
        <v>38.729999999999997</v>
      </c>
      <c r="H249" s="121" t="s">
        <v>76</v>
      </c>
      <c r="I249" s="122">
        <v>4801603</v>
      </c>
      <c r="J249" s="121" t="s">
        <v>76</v>
      </c>
      <c r="K249" s="120">
        <v>36.791400000000003</v>
      </c>
      <c r="L249" s="120">
        <v>-1.55</v>
      </c>
      <c r="M249" s="120">
        <v>2.66</v>
      </c>
      <c r="N249" s="119">
        <v>0.35729759999999999</v>
      </c>
      <c r="O249" s="118" t="s">
        <v>76</v>
      </c>
      <c r="Q249" s="226">
        <f>AVERAGE('SW-hisPrice-data'!D247,'CF-hisPrice-data'!D249,'ML-hisPrice-data'!D248,'Dis-hisPrice-data'!D248)</f>
        <v>-1.2859575000000002E-2</v>
      </c>
      <c r="R249" s="226">
        <f>$R$57*'SW-hisPrice-data'!D247+'Beta Caluclation'!$R$58*'CF-hisPrice-data'!D249+'Beta Caluclation'!$R$59*'ML-hisPrice-data'!D248+'Beta Caluclation'!$R$60*'Dis-hisPrice-data'!D248</f>
        <v>9.330761365066444E-3</v>
      </c>
    </row>
    <row r="250" spans="1:18" x14ac:dyDescent="0.15">
      <c r="A250" s="125">
        <v>41852</v>
      </c>
      <c r="B250" s="120">
        <v>38.29</v>
      </c>
      <c r="C250" s="124">
        <v>-0.68</v>
      </c>
      <c r="D250" s="123">
        <v>-1.7449300000000001E-2</v>
      </c>
      <c r="E250" s="120">
        <v>38.78</v>
      </c>
      <c r="F250" s="120">
        <v>38.1</v>
      </c>
      <c r="G250" s="120">
        <v>39.700000000000003</v>
      </c>
      <c r="H250" s="121" t="s">
        <v>76</v>
      </c>
      <c r="I250" s="122">
        <v>3537620</v>
      </c>
      <c r="J250" s="121" t="s">
        <v>76</v>
      </c>
      <c r="K250" s="120">
        <v>38.390700000000002</v>
      </c>
      <c r="L250" s="120">
        <v>-0.49</v>
      </c>
      <c r="M250" s="120">
        <v>1.6</v>
      </c>
      <c r="N250" s="119">
        <v>-0.55279909999999999</v>
      </c>
      <c r="O250" s="118" t="s">
        <v>76</v>
      </c>
      <c r="Q250" s="226">
        <f>AVERAGE('SW-hisPrice-data'!D248,'CF-hisPrice-data'!D250,'ML-hisPrice-data'!D249,'Dis-hisPrice-data'!D249)</f>
        <v>-8.9373999999999999E-3</v>
      </c>
      <c r="R250" s="226">
        <f>$R$57*'SW-hisPrice-data'!D248+'Beta Caluclation'!$R$58*'CF-hisPrice-data'!D250+'Beta Caluclation'!$R$59*'ML-hisPrice-data'!D249+'Beta Caluclation'!$R$60*'Dis-hisPrice-data'!D249</f>
        <v>-8.6217478669278931E-3</v>
      </c>
    </row>
    <row r="251" spans="1:18" x14ac:dyDescent="0.15">
      <c r="A251" s="125">
        <v>41845</v>
      </c>
      <c r="B251" s="120">
        <v>38.97</v>
      </c>
      <c r="C251" s="124">
        <v>-2.0299999999999998</v>
      </c>
      <c r="D251" s="123">
        <v>-4.9512199999999999E-2</v>
      </c>
      <c r="E251" s="120">
        <v>38.86</v>
      </c>
      <c r="F251" s="120">
        <v>37.119999999999997</v>
      </c>
      <c r="G251" s="120">
        <v>40.619999999999997</v>
      </c>
      <c r="H251" s="121" t="s">
        <v>76</v>
      </c>
      <c r="I251" s="122">
        <v>7910583</v>
      </c>
      <c r="J251" s="121" t="s">
        <v>76</v>
      </c>
      <c r="K251" s="120">
        <v>38.996600000000001</v>
      </c>
      <c r="L251" s="120">
        <v>0.11</v>
      </c>
      <c r="M251" s="120">
        <v>3.5</v>
      </c>
      <c r="N251" s="119">
        <v>1.0734283</v>
      </c>
      <c r="O251" s="118" t="s">
        <v>76</v>
      </c>
      <c r="Q251" s="226">
        <f>AVERAGE('SW-hisPrice-data'!D249,'CF-hisPrice-data'!D251,'ML-hisPrice-data'!D250,'Dis-hisPrice-data'!D250)</f>
        <v>5.0692500000000073E-4</v>
      </c>
      <c r="R251" s="226">
        <f>$R$57*'SW-hisPrice-data'!D249+'Beta Caluclation'!$R$58*'CF-hisPrice-data'!D251+'Beta Caluclation'!$R$59*'ML-hisPrice-data'!D250+'Beta Caluclation'!$R$60*'Dis-hisPrice-data'!D250</f>
        <v>3.9134717823014458E-3</v>
      </c>
    </row>
    <row r="252" spans="1:18" x14ac:dyDescent="0.15">
      <c r="A252" s="125">
        <v>41838</v>
      </c>
      <c r="B252" s="120">
        <v>41</v>
      </c>
      <c r="C252" s="124">
        <v>-0.76</v>
      </c>
      <c r="D252" s="123">
        <v>-1.8199199999999999E-2</v>
      </c>
      <c r="E252" s="120">
        <v>41.86</v>
      </c>
      <c r="F252" s="120">
        <v>39.99</v>
      </c>
      <c r="G252" s="120">
        <v>42</v>
      </c>
      <c r="H252" s="121" t="s">
        <v>76</v>
      </c>
      <c r="I252" s="122">
        <v>3815219</v>
      </c>
      <c r="J252" s="121" t="s">
        <v>76</v>
      </c>
      <c r="K252" s="120">
        <v>40.995800000000003</v>
      </c>
      <c r="L252" s="120">
        <v>-0.86</v>
      </c>
      <c r="M252" s="120">
        <v>2.0099999999999998</v>
      </c>
      <c r="N252" s="119">
        <v>0.3107741</v>
      </c>
      <c r="O252" s="118" t="s">
        <v>76</v>
      </c>
      <c r="Q252" s="226">
        <f>AVERAGE('SW-hisPrice-data'!D250,'CF-hisPrice-data'!D252,'ML-hisPrice-data'!D251,'Dis-hisPrice-data'!D251)</f>
        <v>8.0570750000000003E-3</v>
      </c>
      <c r="R252" s="226">
        <f>$R$57*'SW-hisPrice-data'!D250+'Beta Caluclation'!$R$58*'CF-hisPrice-data'!D252+'Beta Caluclation'!$R$59*'ML-hisPrice-data'!D251+'Beta Caluclation'!$R$60*'Dis-hisPrice-data'!D251</f>
        <v>-6.4621676772934665E-3</v>
      </c>
    </row>
    <row r="253" spans="1:18" x14ac:dyDescent="0.15">
      <c r="A253" s="125">
        <v>41831</v>
      </c>
      <c r="B253" s="120">
        <v>41.76</v>
      </c>
      <c r="C253" s="124">
        <v>-0.43</v>
      </c>
      <c r="D253" s="123">
        <v>-1.0192E-2</v>
      </c>
      <c r="E253" s="120">
        <v>42.23</v>
      </c>
      <c r="F253" s="120">
        <v>40.93</v>
      </c>
      <c r="G253" s="120">
        <v>42.28</v>
      </c>
      <c r="H253" s="121" t="s">
        <v>76</v>
      </c>
      <c r="I253" s="122">
        <v>2910661</v>
      </c>
      <c r="J253" s="121" t="s">
        <v>76</v>
      </c>
      <c r="K253" s="120">
        <v>41.6554</v>
      </c>
      <c r="L253" s="120">
        <v>-0.47</v>
      </c>
      <c r="M253" s="120">
        <v>1.35</v>
      </c>
      <c r="N253" s="119">
        <v>0.58297270000000001</v>
      </c>
      <c r="O253" s="118" t="s">
        <v>76</v>
      </c>
      <c r="Q253" s="226">
        <f>AVERAGE('SW-hisPrice-data'!D251,'CF-hisPrice-data'!D253,'ML-hisPrice-data'!D252,'Dis-hisPrice-data'!D252)</f>
        <v>-3.314835E-2</v>
      </c>
      <c r="R253" s="226">
        <f>$R$57*'SW-hisPrice-data'!D251+'Beta Caluclation'!$R$58*'CF-hisPrice-data'!D253+'Beta Caluclation'!$R$59*'ML-hisPrice-data'!D252+'Beta Caluclation'!$R$60*'Dis-hisPrice-data'!D252</f>
        <v>-9.9651763703834766E-3</v>
      </c>
    </row>
    <row r="254" spans="1:18" x14ac:dyDescent="0.15">
      <c r="A254" s="125">
        <v>41824</v>
      </c>
      <c r="B254" s="120">
        <v>42.19</v>
      </c>
      <c r="C254" s="124">
        <v>-0.63</v>
      </c>
      <c r="D254" s="123">
        <v>-1.47128E-2</v>
      </c>
      <c r="E254" s="120">
        <v>42.73</v>
      </c>
      <c r="F254" s="120">
        <v>42.03</v>
      </c>
      <c r="G254" s="120">
        <v>42.9</v>
      </c>
      <c r="H254" s="121" t="s">
        <v>76</v>
      </c>
      <c r="I254" s="122">
        <v>1838731</v>
      </c>
      <c r="J254" s="121" t="s">
        <v>76</v>
      </c>
      <c r="K254" s="120">
        <v>42.198700000000002</v>
      </c>
      <c r="L254" s="120">
        <v>-0.54</v>
      </c>
      <c r="M254" s="120">
        <v>0.87</v>
      </c>
      <c r="N254" s="119">
        <v>-0.38511879999999998</v>
      </c>
      <c r="O254" s="118" t="s">
        <v>76</v>
      </c>
      <c r="Q254" s="226">
        <f>AVERAGE('SW-hisPrice-data'!D252,'CF-hisPrice-data'!D254,'ML-hisPrice-data'!D253,'Dis-hisPrice-data'!D253)</f>
        <v>2.5884925E-2</v>
      </c>
      <c r="R254" s="226">
        <f>$R$57*'SW-hisPrice-data'!D252+'Beta Caluclation'!$R$58*'CF-hisPrice-data'!D254+'Beta Caluclation'!$R$59*'ML-hisPrice-data'!D253+'Beta Caluclation'!$R$60*'Dis-hisPrice-data'!D253</f>
        <v>2.0187018352665637E-2</v>
      </c>
    </row>
    <row r="255" spans="1:18" x14ac:dyDescent="0.15">
      <c r="A255" s="125">
        <v>41817</v>
      </c>
      <c r="B255" s="120">
        <v>42.82</v>
      </c>
      <c r="C255" s="124">
        <v>1.1000000000000001</v>
      </c>
      <c r="D255" s="123">
        <v>2.6366299999999999E-2</v>
      </c>
      <c r="E255" s="120">
        <v>41.72</v>
      </c>
      <c r="F255" s="120">
        <v>41.56</v>
      </c>
      <c r="G255" s="120">
        <v>43.19</v>
      </c>
      <c r="H255" s="121" t="s">
        <v>76</v>
      </c>
      <c r="I255" s="122">
        <v>2990384</v>
      </c>
      <c r="J255" s="121" t="s">
        <v>76</v>
      </c>
      <c r="K255" s="120">
        <v>42.866</v>
      </c>
      <c r="L255" s="120">
        <v>1.1000000000000001</v>
      </c>
      <c r="M255" s="120">
        <v>1.63</v>
      </c>
      <c r="N255" s="119">
        <v>0.83675379999999999</v>
      </c>
      <c r="O255" s="118" t="s">
        <v>76</v>
      </c>
      <c r="Q255" s="226">
        <f>AVERAGE('SW-hisPrice-data'!D253,'CF-hisPrice-data'!D255,'ML-hisPrice-data'!D254,'Dis-hisPrice-data'!D254)</f>
        <v>-9.3319000000000006E-3</v>
      </c>
      <c r="R255" s="226">
        <f>$R$57*'SW-hisPrice-data'!D253+'Beta Caluclation'!$R$58*'CF-hisPrice-data'!D255+'Beta Caluclation'!$R$59*'ML-hisPrice-data'!D254+'Beta Caluclation'!$R$60*'Dis-hisPrice-data'!D254</f>
        <v>2.3268323320655385E-2</v>
      </c>
    </row>
    <row r="256" spans="1:18" x14ac:dyDescent="0.15">
      <c r="A256" s="125">
        <v>41810</v>
      </c>
      <c r="B256" s="120">
        <v>41.72</v>
      </c>
      <c r="C256" s="124">
        <v>1.02</v>
      </c>
      <c r="D256" s="123">
        <v>2.5061400000000001E-2</v>
      </c>
      <c r="E256" s="120">
        <v>40.659999999999997</v>
      </c>
      <c r="F256" s="120">
        <v>40.659999999999997</v>
      </c>
      <c r="G256" s="120">
        <v>41.92</v>
      </c>
      <c r="H256" s="121" t="s">
        <v>76</v>
      </c>
      <c r="I256" s="122">
        <v>1628081</v>
      </c>
      <c r="J256" s="121" t="s">
        <v>76</v>
      </c>
      <c r="K256" s="120">
        <v>41.731000000000002</v>
      </c>
      <c r="L256" s="120">
        <v>1.06</v>
      </c>
      <c r="M256" s="120">
        <v>1.26</v>
      </c>
      <c r="N256" s="119">
        <v>-0.28937439999999998</v>
      </c>
      <c r="O256" s="118" t="s">
        <v>76</v>
      </c>
      <c r="Q256" s="226">
        <f>AVERAGE('SW-hisPrice-data'!D254,'CF-hisPrice-data'!D256,'ML-hisPrice-data'!D255,'Dis-hisPrice-data'!D255)</f>
        <v>-9.5132499999999994E-4</v>
      </c>
      <c r="R256" s="226">
        <f>$R$57*'SW-hisPrice-data'!D254+'Beta Caluclation'!$R$58*'CF-hisPrice-data'!D256+'Beta Caluclation'!$R$59*'ML-hisPrice-data'!D255+'Beta Caluclation'!$R$60*'Dis-hisPrice-data'!D255</f>
        <v>-9.5826546363641076E-4</v>
      </c>
    </row>
    <row r="257" spans="1:18" x14ac:dyDescent="0.15">
      <c r="A257" s="125">
        <v>41803</v>
      </c>
      <c r="B257" s="120">
        <v>40.700000000000003</v>
      </c>
      <c r="C257" s="124">
        <v>-0.68</v>
      </c>
      <c r="D257" s="123">
        <v>-1.6433099999999999E-2</v>
      </c>
      <c r="E257" s="120">
        <v>41.27</v>
      </c>
      <c r="F257" s="120">
        <v>40.57</v>
      </c>
      <c r="G257" s="120">
        <v>41.9</v>
      </c>
      <c r="H257" s="121" t="s">
        <v>76</v>
      </c>
      <c r="I257" s="122">
        <v>2291053</v>
      </c>
      <c r="J257" s="121" t="s">
        <v>76</v>
      </c>
      <c r="K257" s="120">
        <v>40.768000000000001</v>
      </c>
      <c r="L257" s="120">
        <v>-0.56999999999999995</v>
      </c>
      <c r="M257" s="120">
        <v>1.33</v>
      </c>
      <c r="N257" s="119">
        <v>-0.19860720000000001</v>
      </c>
      <c r="O257" s="118" t="s">
        <v>76</v>
      </c>
      <c r="Q257" s="226">
        <f>AVERAGE('SW-hisPrice-data'!D255,'CF-hisPrice-data'!D257,'ML-hisPrice-data'!D256,'Dis-hisPrice-data'!D256)</f>
        <v>-3.086645E-2</v>
      </c>
      <c r="R257" s="226">
        <f>$R$57*'SW-hisPrice-data'!D255+'Beta Caluclation'!$R$58*'CF-hisPrice-data'!D257+'Beta Caluclation'!$R$59*'ML-hisPrice-data'!D256+'Beta Caluclation'!$R$60*'Dis-hisPrice-data'!D256</f>
        <v>-2.4233297885869809E-2</v>
      </c>
    </row>
    <row r="258" spans="1:18" x14ac:dyDescent="0.15">
      <c r="A258" s="125">
        <v>41796</v>
      </c>
      <c r="B258" s="120">
        <v>41.38</v>
      </c>
      <c r="C258" s="124">
        <v>0.92</v>
      </c>
      <c r="D258" s="123">
        <v>2.2738499999999998E-2</v>
      </c>
      <c r="E258" s="120">
        <v>40.49</v>
      </c>
      <c r="F258" s="120">
        <v>40.273000000000003</v>
      </c>
      <c r="G258" s="120">
        <v>41.51</v>
      </c>
      <c r="H258" s="121" t="s">
        <v>76</v>
      </c>
      <c r="I258" s="122">
        <v>2858839</v>
      </c>
      <c r="J258" s="121" t="s">
        <v>76</v>
      </c>
      <c r="K258" s="120">
        <v>41.360399999999998</v>
      </c>
      <c r="L258" s="120">
        <v>0.89</v>
      </c>
      <c r="M258" s="120">
        <v>1.2370000000000001</v>
      </c>
      <c r="N258" s="119">
        <v>0.35109200000000002</v>
      </c>
      <c r="O258" s="118" t="s">
        <v>76</v>
      </c>
      <c r="Q258" s="226">
        <f>AVERAGE('SW-hisPrice-data'!D256,'CF-hisPrice-data'!D258,'ML-hisPrice-data'!D257,'Dis-hisPrice-data'!D257)</f>
        <v>2.2238150000000002E-2</v>
      </c>
      <c r="R258" s="226">
        <f>$R$57*'SW-hisPrice-data'!D256+'Beta Caluclation'!$R$58*'CF-hisPrice-data'!D258+'Beta Caluclation'!$R$59*'ML-hisPrice-data'!D257+'Beta Caluclation'!$R$60*'Dis-hisPrice-data'!D257</f>
        <v>1.1467481531413835E-2</v>
      </c>
    </row>
    <row r="259" spans="1:18" x14ac:dyDescent="0.15">
      <c r="A259" s="125">
        <v>41789</v>
      </c>
      <c r="B259" s="120">
        <v>40.46</v>
      </c>
      <c r="C259" s="124">
        <v>0.02</v>
      </c>
      <c r="D259" s="123">
        <v>4.9459999999999999E-4</v>
      </c>
      <c r="E259" s="120">
        <v>40.56</v>
      </c>
      <c r="F259" s="120">
        <v>40.340000000000003</v>
      </c>
      <c r="G259" s="120">
        <v>41.34</v>
      </c>
      <c r="H259" s="121" t="s">
        <v>76</v>
      </c>
      <c r="I259" s="122">
        <v>2115947</v>
      </c>
      <c r="J259" s="121" t="s">
        <v>76</v>
      </c>
      <c r="K259" s="120">
        <v>40.4666</v>
      </c>
      <c r="L259" s="120">
        <v>-0.1</v>
      </c>
      <c r="M259" s="120">
        <v>1</v>
      </c>
      <c r="N259" s="119">
        <v>-0.44614890000000001</v>
      </c>
      <c r="O259" s="118" t="s">
        <v>76</v>
      </c>
      <c r="Q259" s="226">
        <f>AVERAGE('SW-hisPrice-data'!D257,'CF-hisPrice-data'!D259,'ML-hisPrice-data'!D258,'Dis-hisPrice-data'!D258)</f>
        <v>6.0185000000000013E-3</v>
      </c>
      <c r="R259" s="226">
        <f>$R$57*'SW-hisPrice-data'!D257+'Beta Caluclation'!$R$58*'CF-hisPrice-data'!D259+'Beta Caluclation'!$R$59*'ML-hisPrice-data'!D258+'Beta Caluclation'!$R$60*'Dis-hisPrice-data'!D258</f>
        <v>9.6974716212709141E-3</v>
      </c>
    </row>
    <row r="260" spans="1:18" x14ac:dyDescent="0.15">
      <c r="A260" s="125">
        <v>41782</v>
      </c>
      <c r="B260" s="120">
        <v>40.44</v>
      </c>
      <c r="C260" s="124">
        <v>0.34</v>
      </c>
      <c r="D260" s="123">
        <v>8.4787999999999999E-3</v>
      </c>
      <c r="E260" s="120">
        <v>39.97</v>
      </c>
      <c r="F260" s="120">
        <v>39.49</v>
      </c>
      <c r="G260" s="120">
        <v>41.34</v>
      </c>
      <c r="H260" s="121" t="s">
        <v>76</v>
      </c>
      <c r="I260" s="122">
        <v>3820426</v>
      </c>
      <c r="J260" s="121" t="s">
        <v>76</v>
      </c>
      <c r="K260" s="120">
        <v>40.357500000000002</v>
      </c>
      <c r="L260" s="120">
        <v>0.47</v>
      </c>
      <c r="M260" s="120">
        <v>1.85</v>
      </c>
      <c r="N260" s="119">
        <v>0.37375190000000003</v>
      </c>
      <c r="O260" s="118" t="s">
        <v>76</v>
      </c>
      <c r="Q260" s="226">
        <f>AVERAGE('SW-hisPrice-data'!D258,'CF-hisPrice-data'!D260,'ML-hisPrice-data'!D259,'Dis-hisPrice-data'!D259)</f>
        <v>3.7622274999999997E-2</v>
      </c>
      <c r="R260" s="226">
        <f>$R$57*'SW-hisPrice-data'!D258+'Beta Caluclation'!$R$58*'CF-hisPrice-data'!D260+'Beta Caluclation'!$R$59*'ML-hisPrice-data'!D259+'Beta Caluclation'!$R$60*'Dis-hisPrice-data'!D259</f>
        <v>3.6753832422773483E-2</v>
      </c>
    </row>
    <row r="261" spans="1:18" x14ac:dyDescent="0.15">
      <c r="A261" s="125">
        <v>41775</v>
      </c>
      <c r="B261" s="120">
        <v>40.1</v>
      </c>
      <c r="C261" s="124">
        <v>-0.89</v>
      </c>
      <c r="D261" s="123">
        <v>-2.1712599999999999E-2</v>
      </c>
      <c r="E261" s="120">
        <v>40.93</v>
      </c>
      <c r="F261" s="120">
        <v>40</v>
      </c>
      <c r="G261" s="120">
        <v>41.19</v>
      </c>
      <c r="H261" s="121" t="s">
        <v>76</v>
      </c>
      <c r="I261" s="122">
        <v>2781016</v>
      </c>
      <c r="J261" s="121" t="s">
        <v>76</v>
      </c>
      <c r="K261" s="120">
        <v>40.1081</v>
      </c>
      <c r="L261" s="120">
        <v>-0.83</v>
      </c>
      <c r="M261" s="120">
        <v>1.19</v>
      </c>
      <c r="N261" s="119">
        <v>-9.3994400000000006E-2</v>
      </c>
      <c r="O261" s="118" t="s">
        <v>76</v>
      </c>
      <c r="Q261" s="226">
        <f>AVERAGE('SW-hisPrice-data'!D259,'CF-hisPrice-data'!D261,'ML-hisPrice-data'!D260,'Dis-hisPrice-data'!D260)</f>
        <v>-1.7977949999999999E-2</v>
      </c>
      <c r="R261" s="226">
        <f>$R$57*'SW-hisPrice-data'!D259+'Beta Caluclation'!$R$58*'CF-hisPrice-data'!D261+'Beta Caluclation'!$R$59*'ML-hisPrice-data'!D260+'Beta Caluclation'!$R$60*'Dis-hisPrice-data'!D260</f>
        <v>-2.0439215419360713E-2</v>
      </c>
    </row>
    <row r="262" spans="1:18" x14ac:dyDescent="0.15">
      <c r="A262" s="125">
        <v>41768</v>
      </c>
      <c r="B262" s="120">
        <v>40.99</v>
      </c>
      <c r="C262" s="124">
        <v>0.79</v>
      </c>
      <c r="D262" s="123">
        <v>1.9651700000000001E-2</v>
      </c>
      <c r="E262" s="120">
        <v>40.049999999999997</v>
      </c>
      <c r="F262" s="120">
        <v>39.799999999999997</v>
      </c>
      <c r="G262" s="120">
        <v>41.42</v>
      </c>
      <c r="H262" s="121" t="s">
        <v>76</v>
      </c>
      <c r="I262" s="122">
        <v>3069535</v>
      </c>
      <c r="J262" s="121" t="s">
        <v>76</v>
      </c>
      <c r="K262" s="120">
        <v>40.876800000000003</v>
      </c>
      <c r="L262" s="120">
        <v>0.94</v>
      </c>
      <c r="M262" s="120">
        <v>1.62</v>
      </c>
      <c r="N262" s="119">
        <v>-0.14503869999999999</v>
      </c>
      <c r="O262" s="118" t="s">
        <v>76</v>
      </c>
      <c r="Q262" s="226">
        <f>AVERAGE('SW-hisPrice-data'!D260,'CF-hisPrice-data'!D262,'ML-hisPrice-data'!D261,'Dis-hisPrice-data'!D261)</f>
        <v>-1.1358275000000003E-2</v>
      </c>
      <c r="R262" s="226">
        <f>$R$57*'SW-hisPrice-data'!D260+'Beta Caluclation'!$R$58*'CF-hisPrice-data'!D262+'Beta Caluclation'!$R$59*'ML-hisPrice-data'!D261+'Beta Caluclation'!$R$60*'Dis-hisPrice-data'!D261</f>
        <v>1.3630851662142009E-2</v>
      </c>
    </row>
    <row r="263" spans="1:18" x14ac:dyDescent="0.15">
      <c r="A263" s="125">
        <v>41761</v>
      </c>
      <c r="B263" s="120">
        <v>40.200000000000003</v>
      </c>
      <c r="C263" s="124">
        <v>0.35</v>
      </c>
      <c r="D263" s="123">
        <v>8.7828999999999997E-3</v>
      </c>
      <c r="E263" s="120">
        <v>39.86</v>
      </c>
      <c r="F263" s="120">
        <v>39.36</v>
      </c>
      <c r="G263" s="120">
        <v>40.47</v>
      </c>
      <c r="H263" s="121" t="s">
        <v>76</v>
      </c>
      <c r="I263" s="122">
        <v>3590262</v>
      </c>
      <c r="J263" s="121" t="s">
        <v>76</v>
      </c>
      <c r="K263" s="120">
        <v>40.2119</v>
      </c>
      <c r="L263" s="120">
        <v>0.34</v>
      </c>
      <c r="M263" s="120">
        <v>1.1100000000000001</v>
      </c>
      <c r="N263" s="119">
        <v>-0.41880289999999998</v>
      </c>
      <c r="O263" s="118" t="s">
        <v>76</v>
      </c>
      <c r="Q263" s="226">
        <f>AVERAGE('SW-hisPrice-data'!D261,'CF-hisPrice-data'!D263,'ML-hisPrice-data'!D262,'Dis-hisPrice-data'!D262)</f>
        <v>1.3754774999999999E-2</v>
      </c>
      <c r="R263" s="226">
        <f>$R$57*'SW-hisPrice-data'!D261+'Beta Caluclation'!$R$58*'CF-hisPrice-data'!D263+'Beta Caluclation'!$R$59*'ML-hisPrice-data'!D262+'Beta Caluclation'!$R$60*'Dis-hisPrice-data'!D262</f>
        <v>2.0830757942431482E-2</v>
      </c>
    </row>
    <row r="264" spans="1:18" x14ac:dyDescent="0.15">
      <c r="A264" s="125">
        <v>41754</v>
      </c>
      <c r="B264" s="120">
        <v>39.85</v>
      </c>
      <c r="C264" s="124">
        <v>-0.26</v>
      </c>
      <c r="D264" s="123">
        <v>-6.4821999999999996E-3</v>
      </c>
      <c r="E264" s="120">
        <v>39.93</v>
      </c>
      <c r="F264" s="120">
        <v>39.295000000000002</v>
      </c>
      <c r="G264" s="120">
        <v>40.729999999999997</v>
      </c>
      <c r="H264" s="121" t="s">
        <v>76</v>
      </c>
      <c r="I264" s="122">
        <v>6177357</v>
      </c>
      <c r="J264" s="121" t="s">
        <v>76</v>
      </c>
      <c r="K264" s="120">
        <v>39.795999999999999</v>
      </c>
      <c r="L264" s="120">
        <v>-0.08</v>
      </c>
      <c r="M264" s="120">
        <v>1.4350000000000001</v>
      </c>
      <c r="N264" s="119">
        <v>0.99906569999999995</v>
      </c>
      <c r="O264" s="118" t="s">
        <v>76</v>
      </c>
      <c r="Q264" s="226">
        <f>AVERAGE('SW-hisPrice-data'!D262,'CF-hisPrice-data'!D264,'ML-hisPrice-data'!D263,'Dis-hisPrice-data'!D263)</f>
        <v>-3.7422499999999999E-3</v>
      </c>
      <c r="R264" s="226">
        <f>$R$57*'SW-hisPrice-data'!D262+'Beta Caluclation'!$R$58*'CF-hisPrice-data'!D264+'Beta Caluclation'!$R$59*'ML-hisPrice-data'!D263+'Beta Caluclation'!$R$60*'Dis-hisPrice-data'!D263</f>
        <v>-1.6487518978661814E-2</v>
      </c>
    </row>
    <row r="265" spans="1:18" x14ac:dyDescent="0.15">
      <c r="A265" s="125">
        <v>41747</v>
      </c>
      <c r="B265" s="120">
        <v>40.11</v>
      </c>
      <c r="C265" s="124">
        <v>1.24</v>
      </c>
      <c r="D265" s="123">
        <v>3.1901199999999998E-2</v>
      </c>
      <c r="E265" s="120">
        <v>39.04</v>
      </c>
      <c r="F265" s="120">
        <v>38.869999999999997</v>
      </c>
      <c r="G265" s="120">
        <v>40.44</v>
      </c>
      <c r="H265" s="121" t="s">
        <v>76</v>
      </c>
      <c r="I265" s="122">
        <v>3090122</v>
      </c>
      <c r="J265" s="121" t="s">
        <v>76</v>
      </c>
      <c r="K265" s="120">
        <v>40.124000000000002</v>
      </c>
      <c r="L265" s="120">
        <v>1.07</v>
      </c>
      <c r="M265" s="120">
        <v>1.57</v>
      </c>
      <c r="N265" s="119">
        <v>0.12573529999999999</v>
      </c>
      <c r="O265" s="118" t="s">
        <v>76</v>
      </c>
      <c r="Q265" s="226">
        <f>AVERAGE('SW-hisPrice-data'!D263,'CF-hisPrice-data'!D265,'ML-hisPrice-data'!D264,'Dis-hisPrice-data'!D264)</f>
        <v>2.2894100000000001E-2</v>
      </c>
      <c r="R265" s="226">
        <f>$R$57*'SW-hisPrice-data'!D263+'Beta Caluclation'!$R$58*'CF-hisPrice-data'!D265+'Beta Caluclation'!$R$59*'ML-hisPrice-data'!D264+'Beta Caluclation'!$R$60*'Dis-hisPrice-data'!D264</f>
        <v>3.4834388866644896E-2</v>
      </c>
    </row>
    <row r="266" spans="1:18" x14ac:dyDescent="0.15">
      <c r="A266" s="125">
        <v>41740</v>
      </c>
      <c r="B266" s="120">
        <v>38.869999999999997</v>
      </c>
      <c r="C266" s="124">
        <v>-1.1100000000000001</v>
      </c>
      <c r="D266" s="123">
        <v>-2.7763900000000001E-2</v>
      </c>
      <c r="E266" s="120">
        <v>39.729999999999997</v>
      </c>
      <c r="F266" s="120">
        <v>38.021799999999999</v>
      </c>
      <c r="G266" s="120">
        <v>39.81</v>
      </c>
      <c r="H266" s="121" t="s">
        <v>76</v>
      </c>
      <c r="I266" s="122">
        <v>2744981</v>
      </c>
      <c r="J266" s="121" t="s">
        <v>76</v>
      </c>
      <c r="K266" s="120">
        <v>38.7682</v>
      </c>
      <c r="L266" s="120">
        <v>-0.86</v>
      </c>
      <c r="M266" s="120">
        <v>1.7882</v>
      </c>
      <c r="N266" s="119">
        <v>-0.1545533</v>
      </c>
      <c r="O266" s="118" t="s">
        <v>76</v>
      </c>
      <c r="Q266" s="226">
        <f>AVERAGE('SW-hisPrice-data'!D264,'CF-hisPrice-data'!D266,'ML-hisPrice-data'!D265,'Dis-hisPrice-data'!D265)</f>
        <v>-2.611525E-2</v>
      </c>
      <c r="R266" s="226">
        <f>$R$57*'SW-hisPrice-data'!D264+'Beta Caluclation'!$R$58*'CF-hisPrice-data'!D266+'Beta Caluclation'!$R$59*'ML-hisPrice-data'!D265+'Beta Caluclation'!$R$60*'Dis-hisPrice-data'!D265</f>
        <v>-3.9794976657208027E-2</v>
      </c>
    </row>
    <row r="267" spans="1:18" x14ac:dyDescent="0.15">
      <c r="A267" s="125">
        <v>41733</v>
      </c>
      <c r="B267" s="120">
        <v>39.979999999999997</v>
      </c>
      <c r="C267" s="124">
        <v>-0.04</v>
      </c>
      <c r="D267" s="123">
        <v>-9.9949999999999995E-4</v>
      </c>
      <c r="E267" s="120">
        <v>40.31</v>
      </c>
      <c r="F267" s="120">
        <v>39.92</v>
      </c>
      <c r="G267" s="120">
        <v>41.26</v>
      </c>
      <c r="H267" s="121" t="s">
        <v>76</v>
      </c>
      <c r="I267" s="122">
        <v>3246782</v>
      </c>
      <c r="J267" s="121" t="s">
        <v>76</v>
      </c>
      <c r="K267" s="120">
        <v>40.410400000000003</v>
      </c>
      <c r="L267" s="120">
        <v>-0.33</v>
      </c>
      <c r="M267" s="120">
        <v>1.34</v>
      </c>
      <c r="N267" s="119">
        <v>-7.6521599999999995E-2</v>
      </c>
      <c r="O267" s="118" t="s">
        <v>76</v>
      </c>
      <c r="Q267" s="226">
        <f>AVERAGE('SW-hisPrice-data'!D265,'CF-hisPrice-data'!D267,'ML-hisPrice-data'!D266,'Dis-hisPrice-data'!D266)</f>
        <v>-4.1067249999999994E-3</v>
      </c>
      <c r="R267" s="226">
        <f>$R$57*'SW-hisPrice-data'!D265+'Beta Caluclation'!$R$58*'CF-hisPrice-data'!D267+'Beta Caluclation'!$R$59*'ML-hisPrice-data'!D266+'Beta Caluclation'!$R$60*'Dis-hisPrice-data'!D266</f>
        <v>1.21531847750241E-2</v>
      </c>
    </row>
    <row r="268" spans="1:18" x14ac:dyDescent="0.15">
      <c r="A268" s="125">
        <v>41726</v>
      </c>
      <c r="B268" s="120">
        <v>40.020000000000003</v>
      </c>
      <c r="C268" s="124">
        <v>-1.96</v>
      </c>
      <c r="D268" s="123">
        <v>-4.6688899999999998E-2</v>
      </c>
      <c r="E268" s="120">
        <v>42.22</v>
      </c>
      <c r="F268" s="120">
        <v>39.94</v>
      </c>
      <c r="G268" s="120">
        <v>42.29</v>
      </c>
      <c r="H268" s="121" t="s">
        <v>76</v>
      </c>
      <c r="I268" s="122">
        <v>3515818</v>
      </c>
      <c r="J268" s="121" t="s">
        <v>76</v>
      </c>
      <c r="K268" s="120">
        <v>40.143799999999999</v>
      </c>
      <c r="L268" s="120">
        <v>-2.2000000000000002</v>
      </c>
      <c r="M268" s="120">
        <v>2.35</v>
      </c>
      <c r="N268" s="119">
        <v>-0.17557500000000001</v>
      </c>
      <c r="O268" s="118" t="s">
        <v>76</v>
      </c>
      <c r="Q268" s="226">
        <f>AVERAGE('SW-hisPrice-data'!D266,'CF-hisPrice-data'!D268,'ML-hisPrice-data'!D267,'Dis-hisPrice-data'!D267)</f>
        <v>-2.9647924999999999E-2</v>
      </c>
      <c r="R268" s="226">
        <f>$R$57*'SW-hisPrice-data'!D266+'Beta Caluclation'!$R$58*'CF-hisPrice-data'!D268+'Beta Caluclation'!$R$59*'ML-hisPrice-data'!D267+'Beta Caluclation'!$R$60*'Dis-hisPrice-data'!D267</f>
        <v>-1.6377408567903699E-2</v>
      </c>
    </row>
    <row r="269" spans="1:18" x14ac:dyDescent="0.15">
      <c r="A269" s="125">
        <v>41719</v>
      </c>
      <c r="B269" s="120">
        <v>41.98</v>
      </c>
      <c r="C269" s="124">
        <v>-0.23</v>
      </c>
      <c r="D269" s="123">
        <v>-5.4488999999999996E-3</v>
      </c>
      <c r="E269" s="120">
        <v>42.31</v>
      </c>
      <c r="F269" s="120">
        <v>41.19</v>
      </c>
      <c r="G269" s="120">
        <v>42.94</v>
      </c>
      <c r="H269" s="121" t="s">
        <v>76</v>
      </c>
      <c r="I269" s="122">
        <v>4264570</v>
      </c>
      <c r="J269" s="121" t="s">
        <v>76</v>
      </c>
      <c r="K269" s="120">
        <v>42.178800000000003</v>
      </c>
      <c r="L269" s="120">
        <v>-0.33</v>
      </c>
      <c r="M269" s="120">
        <v>1.75</v>
      </c>
      <c r="N269" s="119">
        <v>-0.1146211</v>
      </c>
      <c r="O269" s="118" t="s">
        <v>76</v>
      </c>
      <c r="Q269" s="226">
        <f>AVERAGE('SW-hisPrice-data'!D267,'CF-hisPrice-data'!D269,'ML-hisPrice-data'!D268,'Dis-hisPrice-data'!D268)</f>
        <v>-1.4401999999999998E-3</v>
      </c>
      <c r="R269" s="226">
        <f>$R$57*'SW-hisPrice-data'!D267+'Beta Caluclation'!$R$58*'CF-hisPrice-data'!D269+'Beta Caluclation'!$R$59*'ML-hisPrice-data'!D268+'Beta Caluclation'!$R$60*'Dis-hisPrice-data'!D268</f>
        <v>1.2906565324710066E-3</v>
      </c>
    </row>
    <row r="270" spans="1:18" x14ac:dyDescent="0.15">
      <c r="A270" s="125">
        <v>41712</v>
      </c>
      <c r="B270" s="120">
        <v>42.21</v>
      </c>
      <c r="C270" s="124">
        <v>0.15</v>
      </c>
      <c r="D270" s="123">
        <v>3.5663000000000001E-3</v>
      </c>
      <c r="E270" s="120">
        <v>42.13</v>
      </c>
      <c r="F270" s="120">
        <v>41.72</v>
      </c>
      <c r="G270" s="120">
        <v>42.615000000000002</v>
      </c>
      <c r="H270" s="121" t="s">
        <v>76</v>
      </c>
      <c r="I270" s="122">
        <v>4816661</v>
      </c>
      <c r="J270" s="121" t="s">
        <v>76</v>
      </c>
      <c r="K270" s="120">
        <v>42.351999999999997</v>
      </c>
      <c r="L270" s="120">
        <v>0.08</v>
      </c>
      <c r="M270" s="120">
        <v>0.89500000000000002</v>
      </c>
      <c r="N270" s="119">
        <v>0.1094642</v>
      </c>
      <c r="O270" s="118" t="s">
        <v>76</v>
      </c>
      <c r="Q270" s="226">
        <f>AVERAGE('SW-hisPrice-data'!D268,'CF-hisPrice-data'!D270,'ML-hisPrice-data'!D269,'Dis-hisPrice-data'!D269)</f>
        <v>-5.513975E-3</v>
      </c>
      <c r="R270" s="226">
        <f>$R$57*'SW-hisPrice-data'!D268+'Beta Caluclation'!$R$58*'CF-hisPrice-data'!D270+'Beta Caluclation'!$R$59*'ML-hisPrice-data'!D269+'Beta Caluclation'!$R$60*'Dis-hisPrice-data'!D269</f>
        <v>-1.985366139308958E-2</v>
      </c>
    </row>
    <row r="271" spans="1:18" x14ac:dyDescent="0.15">
      <c r="A271" s="125">
        <v>41705</v>
      </c>
      <c r="B271" s="120">
        <v>42.06</v>
      </c>
      <c r="C271" s="124">
        <v>1.26</v>
      </c>
      <c r="D271" s="123">
        <v>3.0882400000000001E-2</v>
      </c>
      <c r="E271" s="120">
        <v>40.5</v>
      </c>
      <c r="F271" s="120">
        <v>40.17</v>
      </c>
      <c r="G271" s="120">
        <v>42.244999999999997</v>
      </c>
      <c r="H271" s="121" t="s">
        <v>76</v>
      </c>
      <c r="I271" s="122">
        <v>4341430</v>
      </c>
      <c r="J271" s="121" t="s">
        <v>76</v>
      </c>
      <c r="K271" s="120">
        <v>42.0075</v>
      </c>
      <c r="L271" s="120">
        <v>1.56</v>
      </c>
      <c r="M271" s="120">
        <v>2.0750000000000002</v>
      </c>
      <c r="N271" s="119">
        <v>-0.32205270000000003</v>
      </c>
      <c r="O271" s="118" t="s">
        <v>76</v>
      </c>
      <c r="Q271" s="226">
        <f>AVERAGE('SW-hisPrice-data'!D269,'CF-hisPrice-data'!D271,'ML-hisPrice-data'!D270,'Dis-hisPrice-data'!D270)</f>
        <v>1.8717249999999994E-3</v>
      </c>
      <c r="R271" s="226">
        <f>$R$57*'SW-hisPrice-data'!D269+'Beta Caluclation'!$R$58*'CF-hisPrice-data'!D271+'Beta Caluclation'!$R$59*'ML-hisPrice-data'!D270+'Beta Caluclation'!$R$60*'Dis-hisPrice-data'!D270</f>
        <v>1.5477723262625278E-2</v>
      </c>
    </row>
    <row r="272" spans="1:18" x14ac:dyDescent="0.15">
      <c r="A272" s="125">
        <v>41698</v>
      </c>
      <c r="B272" s="120">
        <v>40.799999999999997</v>
      </c>
      <c r="C272" s="124">
        <v>0.83</v>
      </c>
      <c r="D272" s="123">
        <v>2.0765599999999999E-2</v>
      </c>
      <c r="E272" s="120">
        <v>39.5</v>
      </c>
      <c r="F272" s="120">
        <v>39.36</v>
      </c>
      <c r="G272" s="120">
        <v>40.950000000000003</v>
      </c>
      <c r="H272" s="121" t="s">
        <v>76</v>
      </c>
      <c r="I272" s="122">
        <v>6403787</v>
      </c>
      <c r="J272" s="121" t="s">
        <v>76</v>
      </c>
      <c r="K272" s="120">
        <v>40.657400000000003</v>
      </c>
      <c r="L272" s="120">
        <v>1.3</v>
      </c>
      <c r="M272" s="120">
        <v>1.59</v>
      </c>
      <c r="N272" s="119">
        <v>5.9133999999999999E-2</v>
      </c>
      <c r="O272" s="118" t="s">
        <v>76</v>
      </c>
      <c r="Q272" s="226">
        <f>AVERAGE('SW-hisPrice-data'!D270,'CF-hisPrice-data'!D272,'ML-hisPrice-data'!D271,'Dis-hisPrice-data'!D271)</f>
        <v>-6.2312500000000128E-4</v>
      </c>
      <c r="R272" s="226">
        <f>$R$57*'SW-hisPrice-data'!D270+'Beta Caluclation'!$R$58*'CF-hisPrice-data'!D272+'Beta Caluclation'!$R$59*'ML-hisPrice-data'!D271+'Beta Caluclation'!$R$60*'Dis-hisPrice-data'!D271</f>
        <v>4.3413315710678618E-3</v>
      </c>
    </row>
    <row r="273" spans="1:18" x14ac:dyDescent="0.15">
      <c r="A273" s="125">
        <v>41691</v>
      </c>
      <c r="B273" s="120">
        <v>39.97</v>
      </c>
      <c r="C273" s="124">
        <v>2</v>
      </c>
      <c r="D273" s="123">
        <v>5.2673200000000003E-2</v>
      </c>
      <c r="E273" s="120">
        <v>38.17</v>
      </c>
      <c r="F273" s="120">
        <v>37.82</v>
      </c>
      <c r="G273" s="120">
        <v>41.48</v>
      </c>
      <c r="H273" s="121" t="s">
        <v>76</v>
      </c>
      <c r="I273" s="122">
        <v>6046248</v>
      </c>
      <c r="J273" s="121" t="s">
        <v>76</v>
      </c>
      <c r="K273" s="120">
        <v>39.913899999999998</v>
      </c>
      <c r="L273" s="120">
        <v>1.8</v>
      </c>
      <c r="M273" s="120">
        <v>3.66</v>
      </c>
      <c r="N273" s="119">
        <v>0.47657490000000002</v>
      </c>
      <c r="O273" s="118" t="s">
        <v>76</v>
      </c>
      <c r="Q273" s="226">
        <f>AVERAGE('SW-hisPrice-data'!D271,'CF-hisPrice-data'!D273,'ML-hisPrice-data'!D272,'Dis-hisPrice-data'!D272)</f>
        <v>1.4490375E-2</v>
      </c>
      <c r="R273" s="226">
        <f>$R$57*'SW-hisPrice-data'!D271+'Beta Caluclation'!$R$58*'CF-hisPrice-data'!D273+'Beta Caluclation'!$R$59*'ML-hisPrice-data'!D272+'Beta Caluclation'!$R$60*'Dis-hisPrice-data'!D272</f>
        <v>1.2969797478696931E-2</v>
      </c>
    </row>
    <row r="274" spans="1:18" x14ac:dyDescent="0.15">
      <c r="A274" s="125">
        <v>41684</v>
      </c>
      <c r="B274" s="120">
        <v>37.97</v>
      </c>
      <c r="C274" s="124">
        <v>2.5099999999999998</v>
      </c>
      <c r="D274" s="123">
        <v>7.0784E-2</v>
      </c>
      <c r="E274" s="120">
        <v>35.380000000000003</v>
      </c>
      <c r="F274" s="120">
        <v>35.159999999999997</v>
      </c>
      <c r="G274" s="120">
        <v>38</v>
      </c>
      <c r="H274" s="121" t="s">
        <v>76</v>
      </c>
      <c r="I274" s="122">
        <v>4094779</v>
      </c>
      <c r="J274" s="121" t="s">
        <v>76</v>
      </c>
      <c r="K274" s="120">
        <v>37.8583</v>
      </c>
      <c r="L274" s="120">
        <v>2.59</v>
      </c>
      <c r="M274" s="120">
        <v>2.84</v>
      </c>
      <c r="N274" s="119">
        <v>0.14805199999999999</v>
      </c>
      <c r="O274" s="118" t="s">
        <v>76</v>
      </c>
      <c r="Q274" s="226">
        <f>AVERAGE('SW-hisPrice-data'!D272,'CF-hisPrice-data'!D274,'ML-hisPrice-data'!D273,'Dis-hisPrice-data'!D273)</f>
        <v>4.4703499999999993E-2</v>
      </c>
      <c r="R274" s="226">
        <f>$R$57*'SW-hisPrice-data'!D272+'Beta Caluclation'!$R$58*'CF-hisPrice-data'!D274+'Beta Caluclation'!$R$59*'ML-hisPrice-data'!D273+'Beta Caluclation'!$R$60*'Dis-hisPrice-data'!D273</f>
        <v>4.7206072750314881E-2</v>
      </c>
    </row>
    <row r="275" spans="1:18" x14ac:dyDescent="0.15">
      <c r="A275" s="125">
        <v>41677</v>
      </c>
      <c r="B275" s="120">
        <v>35.46</v>
      </c>
      <c r="C275" s="124">
        <v>-0.43</v>
      </c>
      <c r="D275" s="123">
        <v>-1.19811E-2</v>
      </c>
      <c r="E275" s="120">
        <v>35.85</v>
      </c>
      <c r="F275" s="120">
        <v>33.96</v>
      </c>
      <c r="G275" s="120">
        <v>35.85</v>
      </c>
      <c r="H275" s="121" t="s">
        <v>76</v>
      </c>
      <c r="I275" s="122">
        <v>3566719</v>
      </c>
      <c r="J275" s="121" t="s">
        <v>76</v>
      </c>
      <c r="K275" s="120">
        <v>35.353299999999997</v>
      </c>
      <c r="L275" s="120">
        <v>-0.39</v>
      </c>
      <c r="M275" s="120">
        <v>1.89</v>
      </c>
      <c r="N275" s="119">
        <v>0.24855959999999999</v>
      </c>
      <c r="O275" s="118" t="s">
        <v>76</v>
      </c>
      <c r="Q275" s="226">
        <f>AVERAGE('SW-hisPrice-data'!D273,'CF-hisPrice-data'!D275,'ML-hisPrice-data'!D274,'Dis-hisPrice-data'!D274)</f>
        <v>-2.4460000000000107E-4</v>
      </c>
      <c r="R275" s="226">
        <f>$R$57*'SW-hisPrice-data'!D273+'Beta Caluclation'!$R$58*'CF-hisPrice-data'!D275+'Beta Caluclation'!$R$59*'ML-hisPrice-data'!D274+'Beta Caluclation'!$R$60*'Dis-hisPrice-data'!D274</f>
        <v>3.0042350453847816E-2</v>
      </c>
    </row>
    <row r="276" spans="1:18" x14ac:dyDescent="0.15">
      <c r="A276" s="125">
        <v>41670</v>
      </c>
      <c r="B276" s="120">
        <v>35.89</v>
      </c>
      <c r="C276" s="124">
        <v>-0.6</v>
      </c>
      <c r="D276" s="123">
        <v>-1.64429E-2</v>
      </c>
      <c r="E276" s="120">
        <v>36.54</v>
      </c>
      <c r="F276" s="120">
        <v>34.86</v>
      </c>
      <c r="G276" s="120">
        <v>36.81</v>
      </c>
      <c r="H276" s="121" t="s">
        <v>76</v>
      </c>
      <c r="I276" s="122">
        <v>2856667</v>
      </c>
      <c r="J276" s="121" t="s">
        <v>76</v>
      </c>
      <c r="K276" s="120">
        <v>35.4831</v>
      </c>
      <c r="L276" s="120">
        <v>-0.65</v>
      </c>
      <c r="M276" s="120">
        <v>1.95</v>
      </c>
      <c r="N276" s="119">
        <v>0.88178670000000003</v>
      </c>
      <c r="O276" s="118" t="s">
        <v>76</v>
      </c>
      <c r="Q276" s="226">
        <f>AVERAGE('SW-hisPrice-data'!D274,'CF-hisPrice-data'!D276,'ML-hisPrice-data'!D275,'Dis-hisPrice-data'!D275)</f>
        <v>-8.5064249999999998E-3</v>
      </c>
      <c r="R276" s="226">
        <f>$R$57*'SW-hisPrice-data'!D274+'Beta Caluclation'!$R$58*'CF-hisPrice-data'!D276+'Beta Caluclation'!$R$59*'ML-hisPrice-data'!D275+'Beta Caluclation'!$R$60*'Dis-hisPrice-data'!D275</f>
        <v>-2.5878350397474624E-3</v>
      </c>
    </row>
    <row r="277" spans="1:18" x14ac:dyDescent="0.15">
      <c r="A277" s="125">
        <v>41663</v>
      </c>
      <c r="B277" s="120">
        <v>36.49</v>
      </c>
      <c r="C277" s="124">
        <v>-0.73</v>
      </c>
      <c r="D277" s="123">
        <v>-1.9613100000000001E-2</v>
      </c>
      <c r="E277" s="120">
        <v>37.54</v>
      </c>
      <c r="F277" s="120">
        <v>36.284999999999997</v>
      </c>
      <c r="G277" s="120">
        <v>37.619999999999997</v>
      </c>
      <c r="H277" s="121" t="s">
        <v>76</v>
      </c>
      <c r="I277" s="122">
        <v>1518061</v>
      </c>
      <c r="J277" s="121" t="s">
        <v>76</v>
      </c>
      <c r="K277" s="120">
        <v>36.4968</v>
      </c>
      <c r="L277" s="120">
        <v>-1.05</v>
      </c>
      <c r="M277" s="120">
        <v>1.335</v>
      </c>
      <c r="N277" s="119">
        <v>-0.5213894</v>
      </c>
      <c r="O277" s="118" t="s">
        <v>76</v>
      </c>
      <c r="Q277" s="226">
        <f>AVERAGE('SW-hisPrice-data'!D275,'CF-hisPrice-data'!D277,'ML-hisPrice-data'!D276,'Dis-hisPrice-data'!D276)</f>
        <v>-1.169835E-2</v>
      </c>
      <c r="R277" s="226">
        <f>$R$57*'SW-hisPrice-data'!D275+'Beta Caluclation'!$R$58*'CF-hisPrice-data'!D277+'Beta Caluclation'!$R$59*'ML-hisPrice-data'!D276+'Beta Caluclation'!$R$60*'Dis-hisPrice-data'!D276</f>
        <v>-1.5787490182036897E-2</v>
      </c>
    </row>
    <row r="278" spans="1:18" x14ac:dyDescent="0.15">
      <c r="A278" s="125">
        <v>41656</v>
      </c>
      <c r="B278" s="120">
        <v>37.22</v>
      </c>
      <c r="C278" s="124">
        <v>-0.12</v>
      </c>
      <c r="D278" s="123">
        <v>-3.2136999999999999E-3</v>
      </c>
      <c r="E278" s="120">
        <v>37.39</v>
      </c>
      <c r="F278" s="120">
        <v>36.06</v>
      </c>
      <c r="G278" s="120">
        <v>37.85</v>
      </c>
      <c r="H278" s="121" t="s">
        <v>76</v>
      </c>
      <c r="I278" s="122">
        <v>3171808</v>
      </c>
      <c r="J278" s="121" t="s">
        <v>76</v>
      </c>
      <c r="K278" s="120">
        <v>37.368600000000001</v>
      </c>
      <c r="L278" s="120">
        <v>-0.17</v>
      </c>
      <c r="M278" s="120">
        <v>1.79</v>
      </c>
      <c r="N278" s="119">
        <v>-1.4933699999999999E-2</v>
      </c>
      <c r="O278" s="118" t="s">
        <v>76</v>
      </c>
      <c r="Q278" s="226">
        <f>AVERAGE('SW-hisPrice-data'!D276,'CF-hisPrice-data'!D278,'ML-hisPrice-data'!D277,'Dis-hisPrice-data'!D277)</f>
        <v>2.4066599999999997E-2</v>
      </c>
      <c r="R278" s="226">
        <f>$R$57*'SW-hisPrice-data'!D276+'Beta Caluclation'!$R$58*'CF-hisPrice-data'!D278+'Beta Caluclation'!$R$59*'ML-hisPrice-data'!D277+'Beta Caluclation'!$R$60*'Dis-hisPrice-data'!D277</f>
        <v>-1.319246608891269E-2</v>
      </c>
    </row>
    <row r="279" spans="1:18" x14ac:dyDescent="0.15">
      <c r="A279" s="125">
        <v>41649</v>
      </c>
      <c r="B279" s="120">
        <v>37.340000000000003</v>
      </c>
      <c r="C279" s="124">
        <v>0.73</v>
      </c>
      <c r="D279" s="123">
        <v>1.99399E-2</v>
      </c>
      <c r="E279" s="120">
        <v>36.729999999999997</v>
      </c>
      <c r="F279" s="120">
        <v>36.299999999999997</v>
      </c>
      <c r="G279" s="120">
        <v>37.64</v>
      </c>
      <c r="H279" s="121" t="s">
        <v>76</v>
      </c>
      <c r="I279" s="122">
        <v>3219893</v>
      </c>
      <c r="J279" s="121" t="s">
        <v>76</v>
      </c>
      <c r="K279" s="120">
        <v>37.338999999999999</v>
      </c>
      <c r="L279" s="120">
        <v>0.61</v>
      </c>
      <c r="M279" s="120">
        <v>1.34</v>
      </c>
      <c r="N279" s="119">
        <v>0.69826120000000003</v>
      </c>
      <c r="O279" s="118" t="s">
        <v>76</v>
      </c>
      <c r="Q279" s="226">
        <f>AVERAGE('SW-hisPrice-data'!D277,'CF-hisPrice-data'!D279,'ML-hisPrice-data'!D278,'Dis-hisPrice-data'!D278)</f>
        <v>1.1526450000000001E-2</v>
      </c>
      <c r="R279" s="226">
        <f>$R$57*'SW-hisPrice-data'!D277+'Beta Caluclation'!$R$58*'CF-hisPrice-data'!D279+'Beta Caluclation'!$R$59*'ML-hisPrice-data'!D278+'Beta Caluclation'!$R$60*'Dis-hisPrice-data'!D278</f>
        <v>-4.1346175934086106E-3</v>
      </c>
    </row>
    <row r="280" spans="1:18" x14ac:dyDescent="0.15">
      <c r="A280" s="125">
        <v>41642</v>
      </c>
      <c r="B280" s="120">
        <v>36.61</v>
      </c>
      <c r="C280" s="124">
        <v>0.22</v>
      </c>
      <c r="D280" s="123">
        <v>6.0455999999999999E-3</v>
      </c>
      <c r="E280" s="120">
        <v>36.44</v>
      </c>
      <c r="F280" s="120">
        <v>36.1</v>
      </c>
      <c r="G280" s="120">
        <v>37.25</v>
      </c>
      <c r="H280" s="121" t="s">
        <v>76</v>
      </c>
      <c r="I280" s="122">
        <v>1895994</v>
      </c>
      <c r="J280" s="121" t="s">
        <v>76</v>
      </c>
      <c r="K280" s="120">
        <v>36.732300000000002</v>
      </c>
      <c r="L280" s="120">
        <v>0.17</v>
      </c>
      <c r="M280" s="120">
        <v>1.1499999999999999</v>
      </c>
      <c r="N280" s="119">
        <v>0.66499730000000001</v>
      </c>
      <c r="O280" s="118" t="s">
        <v>76</v>
      </c>
      <c r="Q280" s="226">
        <f>AVERAGE('SW-hisPrice-data'!D278,'CF-hisPrice-data'!D280,'ML-hisPrice-data'!D279,'Dis-hisPrice-data'!D279)</f>
        <v>2.1752725000000001E-2</v>
      </c>
      <c r="R280" s="226">
        <f>$R$57*'SW-hisPrice-data'!D278+'Beta Caluclation'!$R$58*'CF-hisPrice-data'!D280+'Beta Caluclation'!$R$59*'ML-hisPrice-data'!D279+'Beta Caluclation'!$R$60*'Dis-hisPrice-data'!D279</f>
        <v>2.3230288495399667E-2</v>
      </c>
    </row>
    <row r="281" spans="1:18" x14ac:dyDescent="0.15">
      <c r="A281" s="125">
        <v>41635</v>
      </c>
      <c r="B281" s="120">
        <v>36.39</v>
      </c>
      <c r="C281" s="124">
        <v>0.54</v>
      </c>
      <c r="D281" s="123">
        <v>1.5062799999999999E-2</v>
      </c>
      <c r="E281" s="120">
        <v>36</v>
      </c>
      <c r="F281" s="120">
        <v>35.909999999999997</v>
      </c>
      <c r="G281" s="120">
        <v>36.75</v>
      </c>
      <c r="H281" s="121" t="s">
        <v>76</v>
      </c>
      <c r="I281" s="122">
        <v>1138737</v>
      </c>
      <c r="J281" s="121" t="s">
        <v>76</v>
      </c>
      <c r="K281" s="120">
        <v>36.4328</v>
      </c>
      <c r="L281" s="120">
        <v>0.39</v>
      </c>
      <c r="M281" s="120">
        <v>0.84</v>
      </c>
      <c r="N281" s="119">
        <v>-0.49481720000000001</v>
      </c>
      <c r="O281" s="118" t="s">
        <v>76</v>
      </c>
      <c r="Q281" s="226">
        <f>AVERAGE('SW-hisPrice-data'!D279,'CF-hisPrice-data'!D281,'ML-hisPrice-data'!D280,'Dis-hisPrice-data'!D280)</f>
        <v>-2.576025E-3</v>
      </c>
      <c r="R281" s="226">
        <f>$R$57*'SW-hisPrice-data'!D279+'Beta Caluclation'!$R$58*'CF-hisPrice-data'!D281+'Beta Caluclation'!$R$59*'ML-hisPrice-data'!D280+'Beta Caluclation'!$R$60*'Dis-hisPrice-data'!D280</f>
        <v>1.9910798015261744E-2</v>
      </c>
    </row>
    <row r="282" spans="1:18" x14ac:dyDescent="0.15">
      <c r="A282" s="125">
        <v>41628</v>
      </c>
      <c r="B282" s="120">
        <v>35.85</v>
      </c>
      <c r="C282" s="124">
        <v>-0.13</v>
      </c>
      <c r="D282" s="123">
        <v>-3.6131000000000002E-3</v>
      </c>
      <c r="E282" s="120">
        <v>36.06</v>
      </c>
      <c r="F282" s="120">
        <v>34.9</v>
      </c>
      <c r="G282" s="120">
        <v>36.19</v>
      </c>
      <c r="H282" s="121" t="s">
        <v>76</v>
      </c>
      <c r="I282" s="122">
        <v>2254109</v>
      </c>
      <c r="J282" s="121" t="s">
        <v>76</v>
      </c>
      <c r="K282" s="120">
        <v>35.941699999999997</v>
      </c>
      <c r="L282" s="120">
        <v>-0.21</v>
      </c>
      <c r="M282" s="120">
        <v>1.29</v>
      </c>
      <c r="N282" s="119">
        <v>-2.40643E-2</v>
      </c>
      <c r="O282" s="118" t="s">
        <v>76</v>
      </c>
      <c r="Q282" s="226">
        <f>AVERAGE('SW-hisPrice-data'!D280,'CF-hisPrice-data'!D282,'ML-hisPrice-data'!D281,'Dis-hisPrice-data'!D281)</f>
        <v>1.772605E-2</v>
      </c>
      <c r="R282" s="226">
        <f>$R$57*'SW-hisPrice-data'!D280+'Beta Caluclation'!$R$58*'CF-hisPrice-data'!D282+'Beta Caluclation'!$R$59*'ML-hisPrice-data'!D281+'Beta Caluclation'!$R$60*'Dis-hisPrice-data'!D281</f>
        <v>3.5190504192115626E-2</v>
      </c>
    </row>
    <row r="283" spans="1:18" x14ac:dyDescent="0.15">
      <c r="A283" s="125">
        <v>41621</v>
      </c>
      <c r="B283" s="120">
        <v>35.979999999999997</v>
      </c>
      <c r="C283" s="124">
        <v>-1.28</v>
      </c>
      <c r="D283" s="123">
        <v>-3.43532E-2</v>
      </c>
      <c r="E283" s="120">
        <v>37.369999999999997</v>
      </c>
      <c r="F283" s="120">
        <v>35.471400000000003</v>
      </c>
      <c r="G283" s="120">
        <v>37.46</v>
      </c>
      <c r="H283" s="121" t="s">
        <v>76</v>
      </c>
      <c r="I283" s="122">
        <v>2309690</v>
      </c>
      <c r="J283" s="121" t="s">
        <v>76</v>
      </c>
      <c r="K283" s="120">
        <v>35.7804</v>
      </c>
      <c r="L283" s="120">
        <v>-1.39</v>
      </c>
      <c r="M283" s="120">
        <v>1.9885999999999999</v>
      </c>
      <c r="N283" s="119">
        <v>-0.11681179999999999</v>
      </c>
      <c r="O283" s="118" t="s">
        <v>76</v>
      </c>
      <c r="Q283" s="226">
        <f>AVERAGE('SW-hisPrice-data'!D281,'CF-hisPrice-data'!D283,'ML-hisPrice-data'!D282,'Dis-hisPrice-data'!D282)</f>
        <v>-2.4019750000000006E-3</v>
      </c>
      <c r="R283" s="226">
        <f>$R$57*'SW-hisPrice-data'!D281+'Beta Caluclation'!$R$58*'CF-hisPrice-data'!D283+'Beta Caluclation'!$R$59*'ML-hisPrice-data'!D282+'Beta Caluclation'!$R$60*'Dis-hisPrice-data'!D282</f>
        <v>-1.8727055816381552E-2</v>
      </c>
    </row>
    <row r="284" spans="1:18" x14ac:dyDescent="0.15">
      <c r="A284" s="125">
        <v>41614</v>
      </c>
      <c r="B284" s="120">
        <v>37.26</v>
      </c>
      <c r="C284" s="124">
        <v>0.05</v>
      </c>
      <c r="D284" s="123">
        <v>1.3437E-3</v>
      </c>
      <c r="E284" s="120">
        <v>37.24</v>
      </c>
      <c r="F284" s="120">
        <v>36.26</v>
      </c>
      <c r="G284" s="120">
        <v>37.270000000000003</v>
      </c>
      <c r="H284" s="121" t="s">
        <v>76</v>
      </c>
      <c r="I284" s="122">
        <v>2615173</v>
      </c>
      <c r="J284" s="121" t="s">
        <v>76</v>
      </c>
      <c r="K284" s="120">
        <v>37.130499999999998</v>
      </c>
      <c r="L284" s="120">
        <v>0.02</v>
      </c>
      <c r="M284" s="120">
        <v>1.01</v>
      </c>
      <c r="N284" s="119">
        <v>0.71616729999999995</v>
      </c>
      <c r="O284" s="118" t="s">
        <v>76</v>
      </c>
      <c r="Q284" s="226">
        <f>AVERAGE('SW-hisPrice-data'!D282,'CF-hisPrice-data'!D284,'ML-hisPrice-data'!D283,'Dis-hisPrice-data'!D283)</f>
        <v>-1.0191849999999999E-2</v>
      </c>
      <c r="R284" s="226">
        <f>$R$57*'SW-hisPrice-data'!D282+'Beta Caluclation'!$R$58*'CF-hisPrice-data'!D284+'Beta Caluclation'!$R$59*'ML-hisPrice-data'!D283+'Beta Caluclation'!$R$60*'Dis-hisPrice-data'!D283</f>
        <v>6.8176424935828704E-3</v>
      </c>
    </row>
    <row r="285" spans="1:18" x14ac:dyDescent="0.15">
      <c r="A285" s="125">
        <v>41607</v>
      </c>
      <c r="B285" s="120">
        <v>37.21</v>
      </c>
      <c r="C285" s="124">
        <v>-0.16</v>
      </c>
      <c r="D285" s="123">
        <v>-4.2814999999999997E-3</v>
      </c>
      <c r="E285" s="120">
        <v>37.5</v>
      </c>
      <c r="F285" s="120">
        <v>37.03</v>
      </c>
      <c r="G285" s="120">
        <v>37.630000000000003</v>
      </c>
      <c r="H285" s="121" t="s">
        <v>76</v>
      </c>
      <c r="I285" s="122">
        <v>1523845</v>
      </c>
      <c r="J285" s="121" t="s">
        <v>76</v>
      </c>
      <c r="K285" s="120">
        <v>37.397399999999998</v>
      </c>
      <c r="L285" s="120">
        <v>-0.28999999999999998</v>
      </c>
      <c r="M285" s="120">
        <v>0.6</v>
      </c>
      <c r="N285" s="119">
        <v>-0.58865250000000002</v>
      </c>
      <c r="O285" s="118" t="s">
        <v>76</v>
      </c>
      <c r="Q285" s="226">
        <f>AVERAGE('SW-hisPrice-data'!D283,'CF-hisPrice-data'!D285,'ML-hisPrice-data'!D284,'Dis-hisPrice-data'!D284)</f>
        <v>9.8209000000000022E-3</v>
      </c>
      <c r="R285" s="226">
        <f>$R$57*'SW-hisPrice-data'!D283+'Beta Caluclation'!$R$58*'CF-hisPrice-data'!D285+'Beta Caluclation'!$R$59*'ML-hisPrice-data'!D284+'Beta Caluclation'!$R$60*'Dis-hisPrice-data'!D284</f>
        <v>7.7377100800641134E-3</v>
      </c>
    </row>
    <row r="286" spans="1:18" x14ac:dyDescent="0.15">
      <c r="A286" s="125">
        <v>41600</v>
      </c>
      <c r="B286" s="120">
        <v>37.369999999999997</v>
      </c>
      <c r="C286" s="124">
        <v>-0.88</v>
      </c>
      <c r="D286" s="123">
        <v>-2.3006499999999999E-2</v>
      </c>
      <c r="E286" s="120">
        <v>38.39</v>
      </c>
      <c r="F286" s="120">
        <v>36.97</v>
      </c>
      <c r="G286" s="120">
        <v>38.895000000000003</v>
      </c>
      <c r="H286" s="121" t="s">
        <v>76</v>
      </c>
      <c r="I286" s="122">
        <v>3704520</v>
      </c>
      <c r="J286" s="121" t="s">
        <v>76</v>
      </c>
      <c r="K286" s="120">
        <v>37.280200000000001</v>
      </c>
      <c r="L286" s="120">
        <v>-1.02</v>
      </c>
      <c r="M286" s="120">
        <v>1.925</v>
      </c>
      <c r="N286" s="119">
        <v>0.32720929999999998</v>
      </c>
      <c r="O286" s="118" t="s">
        <v>76</v>
      </c>
      <c r="Q286" s="226">
        <f>AVERAGE('SW-hisPrice-data'!D284,'CF-hisPrice-data'!D286,'ML-hisPrice-data'!D285,'Dis-hisPrice-data'!D285)</f>
        <v>-9.7143249999999993E-3</v>
      </c>
      <c r="R286" s="226">
        <f>$R$57*'SW-hisPrice-data'!D284+'Beta Caluclation'!$R$58*'CF-hisPrice-data'!D286+'Beta Caluclation'!$R$59*'ML-hisPrice-data'!D285+'Beta Caluclation'!$R$60*'Dis-hisPrice-data'!D285</f>
        <v>7.6570918079537135E-4</v>
      </c>
    </row>
    <row r="287" spans="1:18" x14ac:dyDescent="0.15">
      <c r="A287" s="125">
        <v>41593</v>
      </c>
      <c r="B287" s="120">
        <v>38.25</v>
      </c>
      <c r="C287" s="124">
        <v>1.65</v>
      </c>
      <c r="D287" s="123">
        <v>4.5081999999999997E-2</v>
      </c>
      <c r="E287" s="120">
        <v>36.72</v>
      </c>
      <c r="F287" s="120">
        <v>36.53</v>
      </c>
      <c r="G287" s="120">
        <v>38.47</v>
      </c>
      <c r="H287" s="121" t="s">
        <v>76</v>
      </c>
      <c r="I287" s="122">
        <v>2791210</v>
      </c>
      <c r="J287" s="121" t="s">
        <v>76</v>
      </c>
      <c r="K287" s="120">
        <v>38.080199999999998</v>
      </c>
      <c r="L287" s="120">
        <v>1.53</v>
      </c>
      <c r="M287" s="120">
        <v>1.94</v>
      </c>
      <c r="N287" s="119">
        <v>8.32957E-2</v>
      </c>
      <c r="O287" s="118" t="s">
        <v>76</v>
      </c>
      <c r="Q287" s="226">
        <f>AVERAGE('SW-hisPrice-data'!D285,'CF-hisPrice-data'!D287,'ML-hisPrice-data'!D286,'Dis-hisPrice-data'!D286)</f>
        <v>1.8397324999999999E-2</v>
      </c>
      <c r="R287" s="227">
        <f>$S$57*'SW-hisPrice-data'!D285+'Beta Caluclation'!$S$58*'CF-hisPrice-data'!D287+'Beta Caluclation'!$S$60*'Dis-hisPrice-data'!D286</f>
        <v>2.0937146853275562E-2</v>
      </c>
    </row>
    <row r="288" spans="1:18" x14ac:dyDescent="0.15">
      <c r="A288" s="125">
        <v>41586</v>
      </c>
      <c r="B288" s="120">
        <v>36.6</v>
      </c>
      <c r="C288" s="124">
        <v>-0.24</v>
      </c>
      <c r="D288" s="123">
        <v>-6.5147E-3</v>
      </c>
      <c r="E288" s="120">
        <v>36.99</v>
      </c>
      <c r="F288" s="120">
        <v>36.299999999999997</v>
      </c>
      <c r="G288" s="120">
        <v>37.4</v>
      </c>
      <c r="H288" s="121" t="s">
        <v>76</v>
      </c>
      <c r="I288" s="122">
        <v>2576591</v>
      </c>
      <c r="J288" s="121" t="s">
        <v>76</v>
      </c>
      <c r="K288" s="120">
        <v>36.684899999999999</v>
      </c>
      <c r="L288" s="120">
        <v>-0.39</v>
      </c>
      <c r="M288" s="120">
        <v>1.1000000000000001</v>
      </c>
      <c r="N288" s="119">
        <v>-0.3035467</v>
      </c>
      <c r="O288" s="118" t="s">
        <v>76</v>
      </c>
      <c r="Q288" s="226">
        <f>AVERAGE('SW-hisPrice-data'!D286,'CF-hisPrice-data'!D288,'ML-hisPrice-data'!D287,'Dis-hisPrice-data'!D287)</f>
        <v>1.9380466666666665E-2</v>
      </c>
      <c r="R288" s="227">
        <f>$S$57*'SW-hisPrice-data'!D286+'Beta Caluclation'!$S$58*'CF-hisPrice-data'!D288+'Beta Caluclation'!$S$60*'Dis-hisPrice-data'!D287</f>
        <v>-2.1238324970472254E-3</v>
      </c>
    </row>
    <row r="289" spans="1:18" x14ac:dyDescent="0.15">
      <c r="A289" s="125">
        <v>41579</v>
      </c>
      <c r="B289" s="120">
        <v>36.840000000000003</v>
      </c>
      <c r="C289" s="124">
        <v>-0.3</v>
      </c>
      <c r="D289" s="123">
        <v>-8.0774999999999996E-3</v>
      </c>
      <c r="E289" s="120">
        <v>37.24</v>
      </c>
      <c r="F289" s="120">
        <v>36.604999999999997</v>
      </c>
      <c r="G289" s="120">
        <v>38.158000000000001</v>
      </c>
      <c r="H289" s="121" t="s">
        <v>76</v>
      </c>
      <c r="I289" s="122">
        <v>3699589</v>
      </c>
      <c r="J289" s="121" t="s">
        <v>76</v>
      </c>
      <c r="K289" s="120">
        <v>36.983600000000003</v>
      </c>
      <c r="L289" s="120">
        <v>-0.4</v>
      </c>
      <c r="M289" s="120">
        <v>1.5529999999999999</v>
      </c>
      <c r="N289" s="119">
        <v>-0.45230550000000003</v>
      </c>
      <c r="O289" s="118" t="s">
        <v>76</v>
      </c>
      <c r="Q289" s="226">
        <f>AVERAGE('SW-hisPrice-data'!D287,'CF-hisPrice-data'!D289,'ML-hisPrice-data'!D288,'Dis-hisPrice-data'!D288)</f>
        <v>-4.6343333333333323E-4</v>
      </c>
      <c r="R289" s="227">
        <f>$S$57*'SW-hisPrice-data'!D287+'Beta Caluclation'!$S$58*'CF-hisPrice-data'!D289+'Beta Caluclation'!$S$60*'Dis-hisPrice-data'!D288</f>
        <v>-2.5888240811149594E-3</v>
      </c>
    </row>
    <row r="290" spans="1:18" x14ac:dyDescent="0.15">
      <c r="A290" s="125">
        <v>41572</v>
      </c>
      <c r="B290" s="120">
        <v>37.14</v>
      </c>
      <c r="C290" s="124">
        <v>2.37</v>
      </c>
      <c r="D290" s="123">
        <v>6.8162200000000006E-2</v>
      </c>
      <c r="E290" s="120">
        <v>34.799999999999997</v>
      </c>
      <c r="F290" s="120">
        <v>33.65</v>
      </c>
      <c r="G290" s="120">
        <v>37.5</v>
      </c>
      <c r="H290" s="121" t="s">
        <v>76</v>
      </c>
      <c r="I290" s="122">
        <v>6754841</v>
      </c>
      <c r="J290" s="121" t="s">
        <v>76</v>
      </c>
      <c r="K290" s="120">
        <v>36.969299999999997</v>
      </c>
      <c r="L290" s="120">
        <v>2.34</v>
      </c>
      <c r="M290" s="120">
        <v>3.85</v>
      </c>
      <c r="N290" s="119">
        <v>1.096703</v>
      </c>
      <c r="O290" s="118" t="s">
        <v>76</v>
      </c>
      <c r="Q290" s="226">
        <f>AVERAGE('SW-hisPrice-data'!D288,'CF-hisPrice-data'!D290,'ML-hisPrice-data'!D289,'Dis-hisPrice-data'!D289)</f>
        <v>1.6695233333333333E-2</v>
      </c>
      <c r="R290" s="227">
        <f>$S$57*'SW-hisPrice-data'!D288+'Beta Caluclation'!$S$58*'CF-hisPrice-data'!D290+'Beta Caluclation'!$S$60*'Dis-hisPrice-data'!D289</f>
        <v>2.9556317630449944E-2</v>
      </c>
    </row>
    <row r="291" spans="1:18" x14ac:dyDescent="0.15">
      <c r="A291" s="125">
        <v>41565</v>
      </c>
      <c r="B291" s="120">
        <v>34.770000000000003</v>
      </c>
      <c r="C291" s="124">
        <v>1.53</v>
      </c>
      <c r="D291" s="123">
        <v>4.6028899999999998E-2</v>
      </c>
      <c r="E291" s="120">
        <v>33.04</v>
      </c>
      <c r="F291" s="120">
        <v>32.83</v>
      </c>
      <c r="G291" s="120">
        <v>34.79</v>
      </c>
      <c r="H291" s="121" t="s">
        <v>76</v>
      </c>
      <c r="I291" s="122">
        <v>3221649</v>
      </c>
      <c r="J291" s="121" t="s">
        <v>76</v>
      </c>
      <c r="K291" s="120">
        <v>34.461599999999997</v>
      </c>
      <c r="L291" s="120">
        <v>1.73</v>
      </c>
      <c r="M291" s="120">
        <v>1.96</v>
      </c>
      <c r="N291" s="119">
        <v>4.3426399999999997E-2</v>
      </c>
      <c r="O291" s="118" t="s">
        <v>76</v>
      </c>
      <c r="Q291" s="226">
        <f>AVERAGE('SW-hisPrice-data'!D289,'CF-hisPrice-data'!D291,'ML-hisPrice-data'!D290,'Dis-hisPrice-data'!D290)</f>
        <v>2.6639766666666665E-2</v>
      </c>
      <c r="R291" s="227">
        <f>$S$57*'SW-hisPrice-data'!D289+'Beta Caluclation'!$S$58*'CF-hisPrice-data'!D291+'Beta Caluclation'!$S$60*'Dis-hisPrice-data'!D290</f>
        <v>1.5398584965347108E-2</v>
      </c>
    </row>
    <row r="292" spans="1:18" x14ac:dyDescent="0.15">
      <c r="A292" s="125">
        <v>41558</v>
      </c>
      <c r="B292" s="120">
        <v>33.24</v>
      </c>
      <c r="C292" s="124">
        <v>0.13</v>
      </c>
      <c r="D292" s="123">
        <v>3.9262999999999998E-3</v>
      </c>
      <c r="E292" s="120">
        <v>32.99</v>
      </c>
      <c r="F292" s="120">
        <v>31.86</v>
      </c>
      <c r="G292" s="120">
        <v>33.24</v>
      </c>
      <c r="H292" s="121" t="s">
        <v>76</v>
      </c>
      <c r="I292" s="122">
        <v>3087567</v>
      </c>
      <c r="J292" s="121" t="s">
        <v>76</v>
      </c>
      <c r="K292" s="120">
        <v>33.0685</v>
      </c>
      <c r="L292" s="120">
        <v>0.25</v>
      </c>
      <c r="M292" s="120">
        <v>1.38</v>
      </c>
      <c r="N292" s="119">
        <v>-0.19963980000000001</v>
      </c>
      <c r="O292" s="118" t="s">
        <v>76</v>
      </c>
      <c r="Q292" s="226">
        <f>AVERAGE('SW-hisPrice-data'!D290,'CF-hisPrice-data'!D292,'ML-hisPrice-data'!D291,'Dis-hisPrice-data'!D291)</f>
        <v>-5.9840999999999991E-3</v>
      </c>
      <c r="R292" s="227">
        <f>$S$57*'SW-hisPrice-data'!D290+'Beta Caluclation'!$S$58*'CF-hisPrice-data'!D292+'Beta Caluclation'!$S$60*'Dis-hisPrice-data'!D291</f>
        <v>1.115100577543985E-2</v>
      </c>
    </row>
    <row r="293" spans="1:18" x14ac:dyDescent="0.15">
      <c r="A293" s="125">
        <v>41551</v>
      </c>
      <c r="B293" s="120">
        <v>33.11</v>
      </c>
      <c r="C293" s="124">
        <v>-1.02</v>
      </c>
      <c r="D293" s="123">
        <v>-2.9885700000000001E-2</v>
      </c>
      <c r="E293" s="120">
        <v>33.9</v>
      </c>
      <c r="F293" s="120">
        <v>32.67</v>
      </c>
      <c r="G293" s="120">
        <v>34.159999999999997</v>
      </c>
      <c r="H293" s="121" t="s">
        <v>76</v>
      </c>
      <c r="I293" s="122">
        <v>3857722</v>
      </c>
      <c r="J293" s="121" t="s">
        <v>76</v>
      </c>
      <c r="K293" s="120">
        <v>32.944200000000002</v>
      </c>
      <c r="L293" s="120">
        <v>-0.79</v>
      </c>
      <c r="M293" s="120">
        <v>1.49</v>
      </c>
      <c r="N293" s="119">
        <v>0.30401309999999998</v>
      </c>
      <c r="O293" s="118" t="s">
        <v>76</v>
      </c>
      <c r="Q293" s="226">
        <f>AVERAGE('SW-hisPrice-data'!D291,'CF-hisPrice-data'!D293,'ML-hisPrice-data'!D292,'Dis-hisPrice-data'!D292)</f>
        <v>-9.0972333333333346E-3</v>
      </c>
      <c r="R293" s="227">
        <f>$S$57*'SW-hisPrice-data'!D291+'Beta Caluclation'!$S$58*'CF-hisPrice-data'!D293+'Beta Caluclation'!$S$60*'Dis-hisPrice-data'!D292</f>
        <v>8.0184324257120954E-4</v>
      </c>
    </row>
    <row r="294" spans="1:18" x14ac:dyDescent="0.15">
      <c r="A294" s="125">
        <v>41544</v>
      </c>
      <c r="B294" s="120">
        <v>34.130000000000003</v>
      </c>
      <c r="C294" s="124">
        <v>-1.06</v>
      </c>
      <c r="D294" s="123">
        <v>-3.0122199999999998E-2</v>
      </c>
      <c r="E294" s="120">
        <v>35.19</v>
      </c>
      <c r="F294" s="120">
        <v>33.924999999999997</v>
      </c>
      <c r="G294" s="120">
        <v>35.58</v>
      </c>
      <c r="H294" s="121" t="s">
        <v>76</v>
      </c>
      <c r="I294" s="122">
        <v>2958346</v>
      </c>
      <c r="J294" s="121" t="s">
        <v>76</v>
      </c>
      <c r="K294" s="120">
        <v>34.153700000000001</v>
      </c>
      <c r="L294" s="120">
        <v>-1.06</v>
      </c>
      <c r="M294" s="120">
        <v>1.655</v>
      </c>
      <c r="N294" s="119">
        <v>-0.4215256</v>
      </c>
      <c r="O294" s="118" t="s">
        <v>76</v>
      </c>
      <c r="Q294" s="226">
        <f>AVERAGE('SW-hisPrice-data'!D292,'CF-hisPrice-data'!D294,'ML-hisPrice-data'!D293,'Dis-hisPrice-data'!D293)</f>
        <v>-1.9111099999999999E-2</v>
      </c>
      <c r="R294" s="227">
        <f>$S$57*'SW-hisPrice-data'!D292+'Beta Caluclation'!$S$58*'CF-hisPrice-data'!D294+'Beta Caluclation'!$S$60*'Dis-hisPrice-data'!D293</f>
        <v>2.3509367571980088E-4</v>
      </c>
    </row>
    <row r="295" spans="1:18" x14ac:dyDescent="0.15">
      <c r="A295" s="125">
        <v>41537</v>
      </c>
      <c r="B295" s="120">
        <v>35.19</v>
      </c>
      <c r="C295" s="124">
        <v>0.2</v>
      </c>
      <c r="D295" s="123">
        <v>5.7159000000000003E-3</v>
      </c>
      <c r="E295" s="120">
        <v>35.14</v>
      </c>
      <c r="F295" s="120">
        <v>34.49</v>
      </c>
      <c r="G295" s="120">
        <v>36.4</v>
      </c>
      <c r="H295" s="121" t="s">
        <v>76</v>
      </c>
      <c r="I295" s="122">
        <v>5114048</v>
      </c>
      <c r="J295" s="121" t="s">
        <v>76</v>
      </c>
      <c r="K295" s="120">
        <v>35.563099999999999</v>
      </c>
      <c r="L295" s="120">
        <v>0.05</v>
      </c>
      <c r="M295" s="120">
        <v>1.91</v>
      </c>
      <c r="N295" s="119">
        <v>0.56666899999999998</v>
      </c>
      <c r="O295" s="118" t="s">
        <v>76</v>
      </c>
      <c r="Q295" s="226">
        <f>AVERAGE('SW-hisPrice-data'!D293,'CF-hisPrice-data'!D295,'ML-hisPrice-data'!D294,'Dis-hisPrice-data'!D294)</f>
        <v>-2.4059999999999997E-3</v>
      </c>
      <c r="R295" s="227">
        <f>$S$57*'SW-hisPrice-data'!D293+'Beta Caluclation'!$S$58*'CF-hisPrice-data'!D295+'Beta Caluclation'!$S$60*'Dis-hisPrice-data'!D294</f>
        <v>-2.1593836370573948E-2</v>
      </c>
    </row>
    <row r="296" spans="1:18" x14ac:dyDescent="0.15">
      <c r="A296" s="125">
        <v>41530</v>
      </c>
      <c r="B296" s="120">
        <v>34.99</v>
      </c>
      <c r="C296" s="124">
        <v>1.29</v>
      </c>
      <c r="D296" s="123">
        <v>3.8278899999999998E-2</v>
      </c>
      <c r="E296" s="120">
        <v>33.86</v>
      </c>
      <c r="F296" s="120">
        <v>33.22</v>
      </c>
      <c r="G296" s="120">
        <v>35.01</v>
      </c>
      <c r="H296" s="121" t="s">
        <v>76</v>
      </c>
      <c r="I296" s="122">
        <v>3264281</v>
      </c>
      <c r="J296" s="121" t="s">
        <v>76</v>
      </c>
      <c r="K296" s="120">
        <v>34.831600000000002</v>
      </c>
      <c r="L296" s="120">
        <v>1.1299999999999999</v>
      </c>
      <c r="M296" s="120">
        <v>1.79</v>
      </c>
      <c r="N296" s="119">
        <v>6.2526399999999996E-2</v>
      </c>
      <c r="O296" s="118" t="s">
        <v>76</v>
      </c>
      <c r="Q296" s="226">
        <f>AVERAGE('SW-hisPrice-data'!D294,'CF-hisPrice-data'!D296,'ML-hisPrice-data'!D295,'Dis-hisPrice-data'!D295)</f>
        <v>4.4666666666666667E-2</v>
      </c>
      <c r="R296" s="227">
        <f>$S$57*'SW-hisPrice-data'!D294+'Beta Caluclation'!$S$58*'CF-hisPrice-data'!D296+'Beta Caluclation'!$S$60*'Dis-hisPrice-data'!D295</f>
        <v>7.8433413611713562E-2</v>
      </c>
    </row>
    <row r="297" spans="1:18" x14ac:dyDescent="0.15">
      <c r="A297" s="125">
        <v>41523</v>
      </c>
      <c r="B297" s="120">
        <v>33.700000000000003</v>
      </c>
      <c r="C297" s="124">
        <v>0.69</v>
      </c>
      <c r="D297" s="123">
        <v>2.0902799999999999E-2</v>
      </c>
      <c r="E297" s="120">
        <v>33.28</v>
      </c>
      <c r="F297" s="120">
        <v>32.729999999999997</v>
      </c>
      <c r="G297" s="120">
        <v>34</v>
      </c>
      <c r="H297" s="121" t="s">
        <v>76</v>
      </c>
      <c r="I297" s="122">
        <v>3072188</v>
      </c>
      <c r="J297" s="121" t="s">
        <v>76</v>
      </c>
      <c r="K297" s="120">
        <v>33.81</v>
      </c>
      <c r="L297" s="120">
        <v>0.42</v>
      </c>
      <c r="M297" s="120">
        <v>1.27</v>
      </c>
      <c r="N297" s="119">
        <v>-1.87885E-2</v>
      </c>
      <c r="O297" s="118" t="s">
        <v>76</v>
      </c>
      <c r="Q297" s="226">
        <f>AVERAGE('SW-hisPrice-data'!D295,'CF-hisPrice-data'!D297,'ML-hisPrice-data'!D296,'Dis-hisPrice-data'!D296)</f>
        <v>1.5234200000000002E-2</v>
      </c>
      <c r="R297" s="227">
        <f>$S$57*'SW-hisPrice-data'!D295+'Beta Caluclation'!$S$58*'CF-hisPrice-data'!D297+'Beta Caluclation'!$S$60*'Dis-hisPrice-data'!D296</f>
        <v>1.101149157971446E-2</v>
      </c>
    </row>
    <row r="298" spans="1:18" x14ac:dyDescent="0.15">
      <c r="A298" s="125">
        <v>41516</v>
      </c>
      <c r="B298" s="120">
        <v>33.01</v>
      </c>
      <c r="C298" s="124">
        <v>-1.48</v>
      </c>
      <c r="D298" s="123">
        <v>-4.2910999999999998E-2</v>
      </c>
      <c r="E298" s="120">
        <v>34.590000000000003</v>
      </c>
      <c r="F298" s="120">
        <v>32.9</v>
      </c>
      <c r="G298" s="120">
        <v>34.590000000000003</v>
      </c>
      <c r="H298" s="121" t="s">
        <v>76</v>
      </c>
      <c r="I298" s="122">
        <v>3131015</v>
      </c>
      <c r="J298" s="121" t="s">
        <v>76</v>
      </c>
      <c r="K298" s="120">
        <v>33.253100000000003</v>
      </c>
      <c r="L298" s="120">
        <v>-1.58</v>
      </c>
      <c r="M298" s="120">
        <v>1.69</v>
      </c>
      <c r="N298" s="119">
        <v>0.23098920000000001</v>
      </c>
      <c r="O298" s="118" t="s">
        <v>76</v>
      </c>
      <c r="Q298" s="226">
        <f>AVERAGE('SW-hisPrice-data'!D296,'CF-hisPrice-data'!D298,'ML-hisPrice-data'!D297,'Dis-hisPrice-data'!D297)</f>
        <v>-4.3759033333333336E-2</v>
      </c>
      <c r="R298" s="227">
        <f>$S$57*'SW-hisPrice-data'!D296+'Beta Caluclation'!$S$58*'CF-hisPrice-data'!D298+'Beta Caluclation'!$S$60*'Dis-hisPrice-data'!D297</f>
        <v>-1.6960443415613858E-2</v>
      </c>
    </row>
    <row r="299" spans="1:18" x14ac:dyDescent="0.15">
      <c r="A299" s="125">
        <v>41509</v>
      </c>
      <c r="B299" s="120">
        <v>34.49</v>
      </c>
      <c r="C299" s="124">
        <v>0.9</v>
      </c>
      <c r="D299" s="123">
        <v>2.67937E-2</v>
      </c>
      <c r="E299" s="120">
        <v>33.619999999999997</v>
      </c>
      <c r="F299" s="120">
        <v>33.35</v>
      </c>
      <c r="G299" s="120">
        <v>34.99</v>
      </c>
      <c r="H299" s="121" t="s">
        <v>76</v>
      </c>
      <c r="I299" s="122">
        <v>2543495</v>
      </c>
      <c r="J299" s="121" t="s">
        <v>76</v>
      </c>
      <c r="K299" s="120">
        <v>34.537599999999998</v>
      </c>
      <c r="L299" s="120">
        <v>0.87</v>
      </c>
      <c r="M299" s="120">
        <v>1.64</v>
      </c>
      <c r="N299" s="119">
        <v>-0.3853201</v>
      </c>
      <c r="O299" s="118" t="s">
        <v>76</v>
      </c>
      <c r="Q299" s="226">
        <f>AVERAGE('SW-hisPrice-data'!D297,'CF-hisPrice-data'!D299,'ML-hisPrice-data'!D298,'Dis-hisPrice-data'!D298)</f>
        <v>-1.1378633333333332E-2</v>
      </c>
      <c r="R299" s="227">
        <f>$S$57*'SW-hisPrice-data'!D297+'Beta Caluclation'!$S$58*'CF-hisPrice-data'!D299+'Beta Caluclation'!$S$60*'Dis-hisPrice-data'!D298</f>
        <v>-7.555519978682943E-3</v>
      </c>
    </row>
    <row r="300" spans="1:18" x14ac:dyDescent="0.15">
      <c r="A300" s="125">
        <v>41502</v>
      </c>
      <c r="B300" s="120">
        <v>33.590000000000003</v>
      </c>
      <c r="C300" s="124">
        <v>-2.35</v>
      </c>
      <c r="D300" s="123">
        <v>-6.5386799999999995E-2</v>
      </c>
      <c r="E300" s="120">
        <v>35.94</v>
      </c>
      <c r="F300" s="120">
        <v>33.520000000000003</v>
      </c>
      <c r="G300" s="120">
        <v>36.06</v>
      </c>
      <c r="H300" s="121" t="s">
        <v>76</v>
      </c>
      <c r="I300" s="122">
        <v>4137918</v>
      </c>
      <c r="J300" s="121" t="s">
        <v>76</v>
      </c>
      <c r="K300" s="120">
        <v>33.768999999999998</v>
      </c>
      <c r="L300" s="120">
        <v>-2.35</v>
      </c>
      <c r="M300" s="120">
        <v>2.54</v>
      </c>
      <c r="N300" s="119">
        <v>0.31546059999999998</v>
      </c>
      <c r="O300" s="118" t="s">
        <v>76</v>
      </c>
      <c r="Q300" s="226">
        <f>AVERAGE('SW-hisPrice-data'!D298,'CF-hisPrice-data'!D300,'ML-hisPrice-data'!D299,'Dis-hisPrice-data'!D299)</f>
        <v>-3.6458866666666666E-2</v>
      </c>
      <c r="R300" s="227">
        <f>$S$57*'SW-hisPrice-data'!D298+'Beta Caluclation'!$S$58*'CF-hisPrice-data'!D300+'Beta Caluclation'!$S$60*'Dis-hisPrice-data'!D299</f>
        <v>-3.7851873889511889E-2</v>
      </c>
    </row>
    <row r="301" spans="1:18" x14ac:dyDescent="0.15">
      <c r="A301" s="125">
        <v>41495</v>
      </c>
      <c r="B301" s="120">
        <v>35.94</v>
      </c>
      <c r="C301" s="124">
        <v>-1.71</v>
      </c>
      <c r="D301" s="123">
        <v>-4.5418300000000002E-2</v>
      </c>
      <c r="E301" s="120">
        <v>37.69</v>
      </c>
      <c r="F301" s="120">
        <v>35.718000000000004</v>
      </c>
      <c r="G301" s="120">
        <v>37.9</v>
      </c>
      <c r="H301" s="121" t="s">
        <v>76</v>
      </c>
      <c r="I301" s="122">
        <v>3145604</v>
      </c>
      <c r="J301" s="121" t="s">
        <v>76</v>
      </c>
      <c r="K301" s="120">
        <v>36.127200000000002</v>
      </c>
      <c r="L301" s="120">
        <v>-1.75</v>
      </c>
      <c r="M301" s="120">
        <v>2.1819999999999999</v>
      </c>
      <c r="N301" s="119">
        <v>-0.31151259999999997</v>
      </c>
      <c r="O301" s="118" t="s">
        <v>76</v>
      </c>
      <c r="Q301" s="226">
        <f>AVERAGE('SW-hisPrice-data'!D299,'CF-hisPrice-data'!D301,'ML-hisPrice-data'!D300,'Dis-hisPrice-data'!D300)</f>
        <v>-8.6133333333333322E-3</v>
      </c>
      <c r="R301" s="227">
        <f>$S$57*'SW-hisPrice-data'!D299+'Beta Caluclation'!$S$58*'CF-hisPrice-data'!D301+'Beta Caluclation'!$S$60*'Dis-hisPrice-data'!D300</f>
        <v>-2.2890704853647161E-2</v>
      </c>
    </row>
    <row r="302" spans="1:18" x14ac:dyDescent="0.15">
      <c r="A302" s="125">
        <v>41488</v>
      </c>
      <c r="B302" s="120">
        <v>37.65</v>
      </c>
      <c r="C302" s="124">
        <v>0.11</v>
      </c>
      <c r="D302" s="123">
        <v>2.9302E-3</v>
      </c>
      <c r="E302" s="120">
        <v>37.43</v>
      </c>
      <c r="F302" s="120">
        <v>36.57</v>
      </c>
      <c r="G302" s="120">
        <v>37.85</v>
      </c>
      <c r="H302" s="121" t="s">
        <v>76</v>
      </c>
      <c r="I302" s="122">
        <v>4568862</v>
      </c>
      <c r="J302" s="121" t="s">
        <v>76</v>
      </c>
      <c r="K302" s="120">
        <v>37.524999999999999</v>
      </c>
      <c r="L302" s="120">
        <v>0.22</v>
      </c>
      <c r="M302" s="120">
        <v>1.28</v>
      </c>
      <c r="N302" s="119">
        <v>-0.36860739999999997</v>
      </c>
      <c r="O302" s="118" t="s">
        <v>76</v>
      </c>
      <c r="Q302" s="226">
        <f>AVERAGE('SW-hisPrice-data'!D300,'CF-hisPrice-data'!D302,'ML-hisPrice-data'!D301,'Dis-hisPrice-data'!D301)</f>
        <v>4.5333333333333328E-3</v>
      </c>
      <c r="R302" s="227">
        <f>$S$57*'SW-hisPrice-data'!D300+'Beta Caluclation'!$S$58*'CF-hisPrice-data'!D302+'Beta Caluclation'!$S$60*'Dis-hisPrice-data'!D301</f>
        <v>2.1696024906025443E-2</v>
      </c>
    </row>
    <row r="303" spans="1:18" x14ac:dyDescent="0.15">
      <c r="A303" s="125">
        <v>41481</v>
      </c>
      <c r="B303" s="120">
        <v>37.54</v>
      </c>
      <c r="C303" s="124">
        <v>1.69</v>
      </c>
      <c r="D303" s="123">
        <v>4.7140899999999999E-2</v>
      </c>
      <c r="E303" s="120">
        <v>35.119999999999997</v>
      </c>
      <c r="F303" s="120">
        <v>34.6</v>
      </c>
      <c r="G303" s="120">
        <v>37.64</v>
      </c>
      <c r="H303" s="121" t="s">
        <v>76</v>
      </c>
      <c r="I303" s="122">
        <v>7236166</v>
      </c>
      <c r="J303" s="121" t="s">
        <v>76</v>
      </c>
      <c r="K303" s="120">
        <v>37.434899999999999</v>
      </c>
      <c r="L303" s="120">
        <v>2.42</v>
      </c>
      <c r="M303" s="120">
        <v>3.04</v>
      </c>
      <c r="N303" s="119">
        <v>0.58662519999999996</v>
      </c>
      <c r="O303" s="118" t="s">
        <v>76</v>
      </c>
      <c r="Q303" s="226">
        <f>AVERAGE('SW-hisPrice-data'!D301,'CF-hisPrice-data'!D303,'ML-hisPrice-data'!D302,'Dis-hisPrice-data'!D302)</f>
        <v>-4.622799999999999E-3</v>
      </c>
      <c r="R303" s="227">
        <f>$S$57*'SW-hisPrice-data'!D301+'Beta Caluclation'!$S$58*'CF-hisPrice-data'!D303+'Beta Caluclation'!$S$60*'Dis-hisPrice-data'!D302</f>
        <v>-2.4236806042056032E-3</v>
      </c>
    </row>
    <row r="304" spans="1:18" x14ac:dyDescent="0.15">
      <c r="A304" s="125">
        <v>41474</v>
      </c>
      <c r="B304" s="120">
        <v>35.85</v>
      </c>
      <c r="C304" s="124">
        <v>-1.61</v>
      </c>
      <c r="D304" s="123">
        <v>-4.2979200000000002E-2</v>
      </c>
      <c r="E304" s="120">
        <v>37.47</v>
      </c>
      <c r="F304" s="120">
        <v>35.130000000000003</v>
      </c>
      <c r="G304" s="120">
        <v>37.590000000000003</v>
      </c>
      <c r="H304" s="121" t="s">
        <v>76</v>
      </c>
      <c r="I304" s="122">
        <v>4560728</v>
      </c>
      <c r="J304" s="121" t="s">
        <v>76</v>
      </c>
      <c r="K304" s="120">
        <v>35.605200000000004</v>
      </c>
      <c r="L304" s="120">
        <v>-1.62</v>
      </c>
      <c r="M304" s="120">
        <v>2.46</v>
      </c>
      <c r="N304" s="119">
        <v>0.65055030000000003</v>
      </c>
      <c r="O304" s="118" t="s">
        <v>76</v>
      </c>
      <c r="Q304" s="226">
        <f>AVERAGE('SW-hisPrice-data'!D302,'CF-hisPrice-data'!D304,'ML-hisPrice-data'!D303,'Dis-hisPrice-data'!D303)</f>
        <v>-1.2046333333333334E-2</v>
      </c>
      <c r="R304" s="227">
        <f>$S$57*'SW-hisPrice-data'!D302+'Beta Caluclation'!$S$58*'CF-hisPrice-data'!D304+'Beta Caluclation'!$S$60*'Dis-hisPrice-data'!D303</f>
        <v>-2.4975105819147421E-2</v>
      </c>
    </row>
    <row r="305" spans="1:18" x14ac:dyDescent="0.15">
      <c r="A305" s="125">
        <v>41467</v>
      </c>
      <c r="B305" s="120">
        <v>37.46</v>
      </c>
      <c r="C305" s="124">
        <v>0.45</v>
      </c>
      <c r="D305" s="123">
        <v>1.21589E-2</v>
      </c>
      <c r="E305" s="120">
        <v>37.1</v>
      </c>
      <c r="F305" s="120">
        <v>36.04</v>
      </c>
      <c r="G305" s="120">
        <v>37.46</v>
      </c>
      <c r="H305" s="121" t="s">
        <v>76</v>
      </c>
      <c r="I305" s="122">
        <v>2763156</v>
      </c>
      <c r="J305" s="121" t="s">
        <v>76</v>
      </c>
      <c r="K305" s="120">
        <v>37.2682</v>
      </c>
      <c r="L305" s="120">
        <v>0.36</v>
      </c>
      <c r="M305" s="120">
        <v>1.42</v>
      </c>
      <c r="N305" s="119">
        <v>-3.5897600000000002E-2</v>
      </c>
      <c r="O305" s="118" t="s">
        <v>76</v>
      </c>
      <c r="Q305" s="226">
        <f>AVERAGE('SW-hisPrice-data'!D303,'CF-hisPrice-data'!D305,'ML-hisPrice-data'!D304,'Dis-hisPrice-data'!D304)</f>
        <v>5.1088700000000008E-2</v>
      </c>
      <c r="R305" s="227">
        <f>$S$57*'SW-hisPrice-data'!D303+'Beta Caluclation'!$S$58*'CF-hisPrice-data'!D305+'Beta Caluclation'!$S$60*'Dis-hisPrice-data'!D304</f>
        <v>4.8218590703255258E-2</v>
      </c>
    </row>
    <row r="306" spans="1:18" x14ac:dyDescent="0.15">
      <c r="A306" s="125">
        <v>41460</v>
      </c>
      <c r="B306" s="120">
        <v>37.01</v>
      </c>
      <c r="C306" s="124">
        <v>1.85</v>
      </c>
      <c r="D306" s="123">
        <v>5.2616599999999999E-2</v>
      </c>
      <c r="E306" s="120">
        <v>35.5</v>
      </c>
      <c r="F306" s="120">
        <v>35.484999999999999</v>
      </c>
      <c r="G306" s="120">
        <v>37.340000000000003</v>
      </c>
      <c r="H306" s="121" t="s">
        <v>76</v>
      </c>
      <c r="I306" s="122">
        <v>2866040</v>
      </c>
      <c r="J306" s="121" t="s">
        <v>76</v>
      </c>
      <c r="K306" s="120">
        <v>36.975499999999997</v>
      </c>
      <c r="L306" s="120">
        <v>1.51</v>
      </c>
      <c r="M306" s="120">
        <v>1.855</v>
      </c>
      <c r="N306" s="119">
        <v>-0.6556206</v>
      </c>
      <c r="O306" s="118" t="s">
        <v>76</v>
      </c>
      <c r="Q306" s="226">
        <f>AVERAGE('SW-hisPrice-data'!D304,'CF-hisPrice-data'!D306,'ML-hisPrice-data'!D305,'Dis-hisPrice-data'!D305)</f>
        <v>9.1148333333333342E-3</v>
      </c>
      <c r="R306" s="227">
        <f>$S$57*'SW-hisPrice-data'!D304+'Beta Caluclation'!$S$58*'CF-hisPrice-data'!D306+'Beta Caluclation'!$S$60*'Dis-hisPrice-data'!D305</f>
        <v>1.0286451562141393E-2</v>
      </c>
    </row>
    <row r="307" spans="1:18" x14ac:dyDescent="0.15">
      <c r="A307" s="125">
        <v>41453</v>
      </c>
      <c r="B307" s="120">
        <v>35.159999999999997</v>
      </c>
      <c r="C307" s="124">
        <v>-0.82499999999999996</v>
      </c>
      <c r="D307" s="123">
        <v>-2.2926200000000001E-2</v>
      </c>
      <c r="E307" s="120">
        <v>35.875</v>
      </c>
      <c r="F307" s="120">
        <v>35</v>
      </c>
      <c r="G307" s="120">
        <v>36.362499999999997</v>
      </c>
      <c r="H307" s="121" t="s">
        <v>76</v>
      </c>
      <c r="I307" s="122">
        <v>8322332</v>
      </c>
      <c r="J307" s="121" t="s">
        <v>76</v>
      </c>
      <c r="K307" s="120">
        <v>35.249899999999997</v>
      </c>
      <c r="L307" s="120">
        <v>-0.71499999999999997</v>
      </c>
      <c r="M307" s="120">
        <v>1.3625</v>
      </c>
      <c r="N307" s="119">
        <v>0.93185169999999995</v>
      </c>
      <c r="O307" s="118" t="s">
        <v>76</v>
      </c>
      <c r="Q307" s="226">
        <f>AVERAGE('SW-hisPrice-data'!D305,'CF-hisPrice-data'!D307,'ML-hisPrice-data'!D306,'Dis-hisPrice-data'!D306)</f>
        <v>-1.4858666666666654E-3</v>
      </c>
      <c r="R307" s="227">
        <f>$S$57*'SW-hisPrice-data'!D305+'Beta Caluclation'!$S$58*'CF-hisPrice-data'!D307+'Beta Caluclation'!$S$60*'Dis-hisPrice-data'!D306</f>
        <v>8.8027697574461425E-3</v>
      </c>
    </row>
    <row r="308" spans="1:18" x14ac:dyDescent="0.15">
      <c r="A308" s="125">
        <v>41446</v>
      </c>
      <c r="B308" s="120">
        <v>35.984999999999999</v>
      </c>
      <c r="C308" s="124">
        <v>-1.48</v>
      </c>
      <c r="D308" s="123">
        <v>-3.9503499999999997E-2</v>
      </c>
      <c r="E308" s="120">
        <v>37.6</v>
      </c>
      <c r="F308" s="120">
        <v>35.659999999999997</v>
      </c>
      <c r="G308" s="120">
        <v>38</v>
      </c>
      <c r="H308" s="121" t="s">
        <v>76</v>
      </c>
      <c r="I308" s="122">
        <v>4307956</v>
      </c>
      <c r="J308" s="121" t="s">
        <v>76</v>
      </c>
      <c r="K308" s="120">
        <v>36.138599999999997</v>
      </c>
      <c r="L308" s="120">
        <v>-1.615</v>
      </c>
      <c r="M308" s="120">
        <v>2.34</v>
      </c>
      <c r="N308" s="119">
        <v>0.37136649999999999</v>
      </c>
      <c r="O308" s="118" t="s">
        <v>76</v>
      </c>
      <c r="Q308" s="226">
        <f>AVERAGE('SW-hisPrice-data'!D306,'CF-hisPrice-data'!D308,'ML-hisPrice-data'!D307,'Dis-hisPrice-data'!D307)</f>
        <v>-2.1173233333333333E-2</v>
      </c>
      <c r="R308" s="227">
        <f>$S$57*'SW-hisPrice-data'!D306+'Beta Caluclation'!$S$58*'CF-hisPrice-data'!D308+'Beta Caluclation'!$S$60*'Dis-hisPrice-data'!D307</f>
        <v>-1.8406498428197048E-2</v>
      </c>
    </row>
    <row r="309" spans="1:18" x14ac:dyDescent="0.15">
      <c r="A309" s="125">
        <v>41439</v>
      </c>
      <c r="B309" s="120">
        <v>37.465000000000003</v>
      </c>
      <c r="C309" s="124">
        <v>-0.56000000000000005</v>
      </c>
      <c r="D309" s="123">
        <v>-1.4727199999999999E-2</v>
      </c>
      <c r="E309" s="120">
        <v>38.174999999999997</v>
      </c>
      <c r="F309" s="120">
        <v>36.814999999999998</v>
      </c>
      <c r="G309" s="120">
        <v>38.295000000000002</v>
      </c>
      <c r="H309" s="121" t="s">
        <v>76</v>
      </c>
      <c r="I309" s="122">
        <v>3141360</v>
      </c>
      <c r="J309" s="121" t="s">
        <v>76</v>
      </c>
      <c r="K309" s="120">
        <v>37.411700000000003</v>
      </c>
      <c r="L309" s="120">
        <v>-0.71</v>
      </c>
      <c r="M309" s="120">
        <v>1.48</v>
      </c>
      <c r="N309" s="119">
        <v>-0.31518560000000001</v>
      </c>
      <c r="O309" s="118" t="s">
        <v>76</v>
      </c>
      <c r="Q309" s="226">
        <f>AVERAGE('SW-hisPrice-data'!D307,'CF-hisPrice-data'!D309,'ML-hisPrice-data'!D308,'Dis-hisPrice-data'!D308)</f>
        <v>5.2450999999999991E-3</v>
      </c>
      <c r="R309" s="227">
        <f>$S$57*'SW-hisPrice-data'!D307+'Beta Caluclation'!$S$58*'CF-hisPrice-data'!D309+'Beta Caluclation'!$S$60*'Dis-hisPrice-data'!D308</f>
        <v>-1.2482194850767271E-2</v>
      </c>
    </row>
    <row r="310" spans="1:18" x14ac:dyDescent="0.15">
      <c r="A310" s="125">
        <v>41432</v>
      </c>
      <c r="B310" s="120">
        <v>38.024999999999999</v>
      </c>
      <c r="C310" s="124">
        <v>0.74</v>
      </c>
      <c r="D310" s="123">
        <v>1.9847099999999999E-2</v>
      </c>
      <c r="E310" s="120">
        <v>37.344999999999999</v>
      </c>
      <c r="F310" s="120">
        <v>36.56</v>
      </c>
      <c r="G310" s="120">
        <v>38.24</v>
      </c>
      <c r="H310" s="121" t="s">
        <v>76</v>
      </c>
      <c r="I310" s="122">
        <v>4587170</v>
      </c>
      <c r="J310" s="121" t="s">
        <v>76</v>
      </c>
      <c r="K310" s="120">
        <v>38.021000000000001</v>
      </c>
      <c r="L310" s="120">
        <v>0.68</v>
      </c>
      <c r="M310" s="120">
        <v>1.68</v>
      </c>
      <c r="N310" s="119">
        <v>1.2970305</v>
      </c>
      <c r="O310" s="118" t="s">
        <v>76</v>
      </c>
      <c r="Q310" s="226">
        <f>AVERAGE('SW-hisPrice-data'!D308,'CF-hisPrice-data'!D310,'ML-hisPrice-data'!D309,'Dis-hisPrice-data'!D309)</f>
        <v>2.1725633333333331E-2</v>
      </c>
      <c r="R310" s="227">
        <f>$S$57*'SW-hisPrice-data'!D308+'Beta Caluclation'!$S$58*'CF-hisPrice-data'!D310+'Beta Caluclation'!$S$60*'Dis-hisPrice-data'!D309</f>
        <v>2.4777914681272804E-2</v>
      </c>
    </row>
    <row r="311" spans="1:18" x14ac:dyDescent="0.15">
      <c r="A311" s="125">
        <v>41425</v>
      </c>
      <c r="B311" s="120">
        <v>37.284999999999997</v>
      </c>
      <c r="C311" s="124">
        <v>-1.5549999999999999</v>
      </c>
      <c r="D311" s="123">
        <v>-4.0036000000000002E-2</v>
      </c>
      <c r="E311" s="120">
        <v>38.83</v>
      </c>
      <c r="F311" s="120">
        <v>37.28</v>
      </c>
      <c r="G311" s="120">
        <v>39.270000000000003</v>
      </c>
      <c r="H311" s="121" t="s">
        <v>76</v>
      </c>
      <c r="I311" s="122">
        <v>1997000</v>
      </c>
      <c r="J311" s="121" t="s">
        <v>76</v>
      </c>
      <c r="K311" s="120">
        <v>37.52675</v>
      </c>
      <c r="L311" s="120">
        <v>-1.5449999999999999</v>
      </c>
      <c r="M311" s="120">
        <v>1.99</v>
      </c>
      <c r="N311" s="119">
        <v>-0.63223260000000003</v>
      </c>
      <c r="O311" s="118" t="s">
        <v>76</v>
      </c>
      <c r="Q311" s="226">
        <f>AVERAGE('SW-hisPrice-data'!D309,'CF-hisPrice-data'!D311,'ML-hisPrice-data'!D310,'Dis-hisPrice-data'!D310)</f>
        <v>-4.7927166666666667E-2</v>
      </c>
      <c r="R311" s="227">
        <f>$S$57*'SW-hisPrice-data'!D309+'Beta Caluclation'!$S$58*'CF-hisPrice-data'!D311+'Beta Caluclation'!$S$60*'Dis-hisPrice-data'!D310</f>
        <v>-3.7776075291471589E-2</v>
      </c>
    </row>
    <row r="312" spans="1:18" x14ac:dyDescent="0.15">
      <c r="A312" s="125">
        <v>41418</v>
      </c>
      <c r="B312" s="120">
        <v>38.840000000000003</v>
      </c>
      <c r="C312" s="124">
        <v>-0.70499999999999996</v>
      </c>
      <c r="D312" s="123">
        <v>-1.7827800000000001E-2</v>
      </c>
      <c r="E312" s="120">
        <v>39.729999999999997</v>
      </c>
      <c r="F312" s="120">
        <v>38.31</v>
      </c>
      <c r="G312" s="120">
        <v>40.31</v>
      </c>
      <c r="H312" s="121" t="s">
        <v>76</v>
      </c>
      <c r="I312" s="122">
        <v>5430062</v>
      </c>
      <c r="J312" s="121" t="s">
        <v>76</v>
      </c>
      <c r="K312" s="120">
        <v>38.8003</v>
      </c>
      <c r="L312" s="120">
        <v>-0.89</v>
      </c>
      <c r="M312" s="120">
        <v>2</v>
      </c>
      <c r="N312" s="119">
        <v>1.1185111999999999</v>
      </c>
      <c r="O312" s="118" t="s">
        <v>76</v>
      </c>
      <c r="Q312" s="226">
        <f>AVERAGE('SW-hisPrice-data'!D310,'CF-hisPrice-data'!D312,'ML-hisPrice-data'!D311,'Dis-hisPrice-data'!D311)</f>
        <v>-2.3852300000000003E-2</v>
      </c>
      <c r="R312" s="227">
        <f>$S$57*'SW-hisPrice-data'!D310+'Beta Caluclation'!$S$58*'CF-hisPrice-data'!D312+'Beta Caluclation'!$S$60*'Dis-hisPrice-data'!D311</f>
        <v>-1.7812156218217218E-2</v>
      </c>
    </row>
    <row r="313" spans="1:18" x14ac:dyDescent="0.15">
      <c r="A313" s="125">
        <v>41411</v>
      </c>
      <c r="B313" s="120">
        <v>39.545000000000002</v>
      </c>
      <c r="C313" s="124">
        <v>0.58499999999999996</v>
      </c>
      <c r="D313" s="123">
        <v>1.50154E-2</v>
      </c>
      <c r="E313" s="120">
        <v>39.005000000000003</v>
      </c>
      <c r="F313" s="120">
        <v>38.835000000000001</v>
      </c>
      <c r="G313" s="120">
        <v>39.825000000000003</v>
      </c>
      <c r="H313" s="121" t="s">
        <v>76</v>
      </c>
      <c r="I313" s="122">
        <v>2563150</v>
      </c>
      <c r="J313" s="121" t="s">
        <v>76</v>
      </c>
      <c r="K313" s="120">
        <v>39.435099999999998</v>
      </c>
      <c r="L313" s="120">
        <v>0.54</v>
      </c>
      <c r="M313" s="120">
        <v>0.99</v>
      </c>
      <c r="N313" s="119">
        <v>-0.12551219999999999</v>
      </c>
      <c r="O313" s="118" t="s">
        <v>76</v>
      </c>
      <c r="Q313" s="226">
        <f>AVERAGE('SW-hisPrice-data'!D311,'CF-hisPrice-data'!D313,'ML-hisPrice-data'!D312,'Dis-hisPrice-data'!D312)</f>
        <v>4.4371733333333337E-2</v>
      </c>
      <c r="R313" s="227">
        <f>$S$57*'SW-hisPrice-data'!D311+'Beta Caluclation'!$S$58*'CF-hisPrice-data'!D313+'Beta Caluclation'!$S$60*'Dis-hisPrice-data'!D312</f>
        <v>-2.5355510271344896E-3</v>
      </c>
    </row>
    <row r="314" spans="1:18" x14ac:dyDescent="0.15">
      <c r="A314" s="125">
        <v>41404</v>
      </c>
      <c r="B314" s="120">
        <v>38.96</v>
      </c>
      <c r="C314" s="124">
        <v>1.7450000000000001</v>
      </c>
      <c r="D314" s="123">
        <v>4.6889699999999999E-2</v>
      </c>
      <c r="E314" s="120">
        <v>37.31</v>
      </c>
      <c r="F314" s="120">
        <v>37.020000000000003</v>
      </c>
      <c r="G314" s="120">
        <v>39.06</v>
      </c>
      <c r="H314" s="121" t="s">
        <v>76</v>
      </c>
      <c r="I314" s="122">
        <v>2931030</v>
      </c>
      <c r="J314" s="121" t="s">
        <v>76</v>
      </c>
      <c r="K314" s="120">
        <v>38.879550000000002</v>
      </c>
      <c r="L314" s="120">
        <v>1.65</v>
      </c>
      <c r="M314" s="120">
        <v>2.04</v>
      </c>
      <c r="N314" s="119">
        <v>-0.386849</v>
      </c>
      <c r="O314" s="118" t="s">
        <v>76</v>
      </c>
      <c r="Q314" s="226">
        <f>AVERAGE('SW-hisPrice-data'!D312,'CF-hisPrice-data'!D314,'ML-hisPrice-data'!D313,'Dis-hisPrice-data'!D313)</f>
        <v>3.6263999999999998E-2</v>
      </c>
      <c r="R314" s="227">
        <f>$S$57*'SW-hisPrice-data'!D312+'Beta Caluclation'!$S$58*'CF-hisPrice-data'!D314+'Beta Caluclation'!$S$60*'Dis-hisPrice-data'!D313</f>
        <v>3.5563650144184722E-2</v>
      </c>
    </row>
    <row r="315" spans="1:18" x14ac:dyDescent="0.15">
      <c r="A315" s="125">
        <v>41397</v>
      </c>
      <c r="B315" s="120">
        <v>37.215000000000003</v>
      </c>
      <c r="C315" s="124">
        <v>0.55500000000000005</v>
      </c>
      <c r="D315" s="123">
        <v>1.5139100000000001E-2</v>
      </c>
      <c r="E315" s="120">
        <v>36.74</v>
      </c>
      <c r="F315" s="120">
        <v>36.07</v>
      </c>
      <c r="G315" s="120">
        <v>37.72</v>
      </c>
      <c r="H315" s="121" t="s">
        <v>76</v>
      </c>
      <c r="I315" s="122">
        <v>4780274</v>
      </c>
      <c r="J315" s="121" t="s">
        <v>76</v>
      </c>
      <c r="K315" s="120">
        <v>37.379449999999999</v>
      </c>
      <c r="L315" s="120">
        <v>0.47499999999999998</v>
      </c>
      <c r="M315" s="120">
        <v>1.65</v>
      </c>
      <c r="N315" s="119">
        <v>-0.25952779999999998</v>
      </c>
      <c r="O315" s="118" t="s">
        <v>76</v>
      </c>
      <c r="Q315" s="226">
        <f>AVERAGE('SW-hisPrice-data'!D313,'CF-hisPrice-data'!D315,'ML-hisPrice-data'!D314,'Dis-hisPrice-data'!D314)</f>
        <v>2.4060366666666666E-2</v>
      </c>
      <c r="R315" s="227">
        <f>$S$57*'SW-hisPrice-data'!D313+'Beta Caluclation'!$S$58*'CF-hisPrice-data'!D315+'Beta Caluclation'!$S$60*'Dis-hisPrice-data'!D314</f>
        <v>4.2976278077663195E-2</v>
      </c>
    </row>
    <row r="316" spans="1:18" x14ac:dyDescent="0.15">
      <c r="A316" s="125">
        <v>41390</v>
      </c>
      <c r="B316" s="120">
        <v>36.659999999999997</v>
      </c>
      <c r="C316" s="124">
        <v>1.0349999999999999</v>
      </c>
      <c r="D316" s="123">
        <v>2.9052600000000001E-2</v>
      </c>
      <c r="E316" s="120">
        <v>36.265000000000001</v>
      </c>
      <c r="F316" s="120">
        <v>36.034999999999997</v>
      </c>
      <c r="G316" s="120">
        <v>39.015000000000001</v>
      </c>
      <c r="H316" s="121" t="s">
        <v>76</v>
      </c>
      <c r="I316" s="122">
        <v>6455710</v>
      </c>
      <c r="J316" s="121" t="s">
        <v>76</v>
      </c>
      <c r="K316" s="120">
        <v>36.798699999999997</v>
      </c>
      <c r="L316" s="120">
        <v>0.39500000000000002</v>
      </c>
      <c r="M316" s="120">
        <v>2.98</v>
      </c>
      <c r="N316" s="119">
        <v>0.43835730000000001</v>
      </c>
      <c r="O316" s="118" t="s">
        <v>76</v>
      </c>
      <c r="Q316" s="226">
        <f>AVERAGE('SW-hisPrice-data'!D314,'CF-hisPrice-data'!D316,'ML-hisPrice-data'!D315,'Dis-hisPrice-data'!D315)</f>
        <v>-8.3384333333333324E-3</v>
      </c>
      <c r="R316" s="235">
        <f>'Beta Caluclation'!$T$58*'CF-hisPrice-data'!D316+'Beta Caluclation'!$T$60*'Dis-hisPrice-data'!D315</f>
        <v>5.0940157803810041E-3</v>
      </c>
    </row>
    <row r="317" spans="1:18" x14ac:dyDescent="0.15">
      <c r="A317" s="125">
        <v>41383</v>
      </c>
      <c r="B317" s="120">
        <v>35.625</v>
      </c>
      <c r="C317" s="124">
        <v>-0.39500000000000002</v>
      </c>
      <c r="D317" s="123">
        <v>-1.0966099999999999E-2</v>
      </c>
      <c r="E317" s="120">
        <v>35.984999999999999</v>
      </c>
      <c r="F317" s="120">
        <v>34.634999999999998</v>
      </c>
      <c r="G317" s="120">
        <v>36.29</v>
      </c>
      <c r="H317" s="121" t="s">
        <v>76</v>
      </c>
      <c r="I317" s="122">
        <v>4488252</v>
      </c>
      <c r="J317" s="121" t="s">
        <v>76</v>
      </c>
      <c r="K317" s="120">
        <v>35.647649999999999</v>
      </c>
      <c r="L317" s="120">
        <v>-0.36</v>
      </c>
      <c r="M317" s="120">
        <v>1.655</v>
      </c>
      <c r="N317" s="119">
        <v>0.3343255</v>
      </c>
      <c r="O317" s="118" t="s">
        <v>76</v>
      </c>
      <c r="Q317" s="226">
        <f>AVERAGE('SW-hisPrice-data'!D315,'CF-hisPrice-data'!D317,'ML-hisPrice-data'!D316,'Dis-hisPrice-data'!D316)</f>
        <v>1.6742550000000002E-2</v>
      </c>
      <c r="R317" s="235">
        <f>'Beta Caluclation'!$T$58*'CF-hisPrice-data'!D317+'Beta Caluclation'!$T$60*'Dis-hisPrice-data'!D316</f>
        <v>1.6690569264171382E-2</v>
      </c>
    </row>
    <row r="318" spans="1:18" x14ac:dyDescent="0.15">
      <c r="A318" s="125">
        <v>41376</v>
      </c>
      <c r="B318" s="120">
        <v>36.020000000000003</v>
      </c>
      <c r="C318" s="124">
        <v>-1.0349999999999999</v>
      </c>
      <c r="D318" s="123">
        <v>-2.7931500000000001E-2</v>
      </c>
      <c r="E318" s="120">
        <v>37.08</v>
      </c>
      <c r="F318" s="120">
        <v>35.896850000000001</v>
      </c>
      <c r="G318" s="120">
        <v>37.174999999999997</v>
      </c>
      <c r="H318" s="121" t="s">
        <v>76</v>
      </c>
      <c r="I318" s="122">
        <v>3363686</v>
      </c>
      <c r="J318" s="121" t="s">
        <v>76</v>
      </c>
      <c r="K318" s="120">
        <v>36.088299999999997</v>
      </c>
      <c r="L318" s="120">
        <v>-1.06</v>
      </c>
      <c r="M318" s="120">
        <v>1.2781499999999999</v>
      </c>
      <c r="N318" s="119">
        <v>-0.12348000000000001</v>
      </c>
      <c r="O318" s="118" t="s">
        <v>76</v>
      </c>
      <c r="Q318" s="226">
        <f>AVERAGE('SW-hisPrice-data'!D316,'CF-hisPrice-data'!D318,'ML-hisPrice-data'!D317,'Dis-hisPrice-data'!D317)</f>
        <v>3.2864999999999998E-2</v>
      </c>
      <c r="R318" s="235">
        <f>'Beta Caluclation'!$T$58*'CF-hisPrice-data'!D318+'Beta Caluclation'!$T$60*'Dis-hisPrice-data'!D317</f>
        <v>4.6688948416247496E-2</v>
      </c>
    </row>
    <row r="319" spans="1:18" x14ac:dyDescent="0.15">
      <c r="A319" s="125">
        <v>41369</v>
      </c>
      <c r="B319" s="120">
        <v>37.055</v>
      </c>
      <c r="C319" s="124">
        <v>0.81499999999999995</v>
      </c>
      <c r="D319" s="123">
        <v>2.2488999999999999E-2</v>
      </c>
      <c r="E319" s="120">
        <v>36.265000000000001</v>
      </c>
      <c r="F319" s="120">
        <v>36.034999999999997</v>
      </c>
      <c r="G319" s="120">
        <v>37.837000000000003</v>
      </c>
      <c r="H319" s="121" t="s">
        <v>76</v>
      </c>
      <c r="I319" s="122">
        <v>3837546</v>
      </c>
      <c r="J319" s="121" t="s">
        <v>76</v>
      </c>
      <c r="K319" s="120">
        <v>36.853700000000003</v>
      </c>
      <c r="L319" s="120">
        <v>0.79</v>
      </c>
      <c r="M319" s="120">
        <v>1.802</v>
      </c>
      <c r="N319" s="119">
        <v>9.3168500000000001E-2</v>
      </c>
      <c r="O319" s="118" t="s">
        <v>76</v>
      </c>
      <c r="Q319" s="226">
        <f>AVERAGE('SW-hisPrice-data'!D317,'CF-hisPrice-data'!D319,'ML-hisPrice-data'!D318,'Dis-hisPrice-data'!D318)</f>
        <v>1.5843099999999999E-2</v>
      </c>
      <c r="R319" s="235">
        <f>'Beta Caluclation'!$T$58*'CF-hisPrice-data'!D319+'Beta Caluclation'!$T$60*'Dis-hisPrice-data'!D318</f>
        <v>1.5844772750951849E-2</v>
      </c>
    </row>
    <row r="320" spans="1:18" x14ac:dyDescent="0.15">
      <c r="A320" s="125">
        <v>41362</v>
      </c>
      <c r="B320" s="120">
        <v>36.24</v>
      </c>
      <c r="C320" s="124">
        <v>0.9</v>
      </c>
      <c r="D320" s="123">
        <v>2.5466900000000001E-2</v>
      </c>
      <c r="E320" s="120">
        <v>35.47</v>
      </c>
      <c r="F320" s="120">
        <v>35.305</v>
      </c>
      <c r="G320" s="120">
        <v>36.340000000000003</v>
      </c>
      <c r="H320" s="121" t="s">
        <v>76</v>
      </c>
      <c r="I320" s="122">
        <v>3510480</v>
      </c>
      <c r="J320" s="121" t="s">
        <v>76</v>
      </c>
      <c r="K320" s="120">
        <v>36.148350000000001</v>
      </c>
      <c r="L320" s="120">
        <v>0.77</v>
      </c>
      <c r="M320" s="120">
        <v>1.0349999999999999</v>
      </c>
      <c r="N320" s="119">
        <v>0.25936769999999998</v>
      </c>
      <c r="O320" s="118" t="s">
        <v>76</v>
      </c>
      <c r="Q320" s="226">
        <f>AVERAGE('SW-hisPrice-data'!D318,'CF-hisPrice-data'!D320,'ML-hisPrice-data'!D319,'Dis-hisPrice-data'!D319)</f>
        <v>1.2940399999999999E-2</v>
      </c>
      <c r="R320" s="235">
        <f>'Beta Caluclation'!$T$58*'CF-hisPrice-data'!D320+'Beta Caluclation'!$T$60*'Dis-hisPrice-data'!D319</f>
        <v>2.4119382339847307E-3</v>
      </c>
    </row>
    <row r="321" spans="1:18" x14ac:dyDescent="0.15">
      <c r="A321" s="125">
        <v>41355</v>
      </c>
      <c r="B321" s="120">
        <v>35.340000000000003</v>
      </c>
      <c r="C321" s="124">
        <v>0.77</v>
      </c>
      <c r="D321" s="123">
        <v>2.2273600000000001E-2</v>
      </c>
      <c r="E321" s="120">
        <v>34.435000000000002</v>
      </c>
      <c r="F321" s="120">
        <v>34.085000000000001</v>
      </c>
      <c r="G321" s="120">
        <v>35.5625</v>
      </c>
      <c r="H321" s="121" t="s">
        <v>76</v>
      </c>
      <c r="I321" s="122">
        <v>2787494</v>
      </c>
      <c r="J321" s="121" t="s">
        <v>76</v>
      </c>
      <c r="K321" s="120">
        <v>35.422750000000001</v>
      </c>
      <c r="L321" s="120">
        <v>0.90500000000000003</v>
      </c>
      <c r="M321" s="120">
        <v>1.4775</v>
      </c>
      <c r="N321" s="119">
        <v>-0.21775810000000001</v>
      </c>
      <c r="O321" s="118" t="s">
        <v>76</v>
      </c>
      <c r="Q321" s="226">
        <f>AVERAGE('SW-hisPrice-data'!D319,'CF-hisPrice-data'!D321,'ML-hisPrice-data'!D320,'Dis-hisPrice-data'!D320)</f>
        <v>1.2474549999999997E-2</v>
      </c>
      <c r="R321" s="235">
        <f>'Beta Caluclation'!$T$58*'CF-hisPrice-data'!D321+'Beta Caluclation'!$T$60*'Dis-hisPrice-data'!D320</f>
        <v>-9.5792076430094939E-3</v>
      </c>
    </row>
    <row r="322" spans="1:18" x14ac:dyDescent="0.15">
      <c r="A322" s="125">
        <v>41348</v>
      </c>
      <c r="B322" s="120">
        <v>34.57</v>
      </c>
      <c r="C322" s="124">
        <v>0.215</v>
      </c>
      <c r="D322" s="123">
        <v>6.2582000000000002E-3</v>
      </c>
      <c r="E322" s="120">
        <v>34.414999999999999</v>
      </c>
      <c r="F322" s="120">
        <v>34.159999999999997</v>
      </c>
      <c r="G322" s="120">
        <v>35.045000000000002</v>
      </c>
      <c r="H322" s="121" t="s">
        <v>76</v>
      </c>
      <c r="I322" s="122">
        <v>3563468</v>
      </c>
      <c r="J322" s="121" t="s">
        <v>76</v>
      </c>
      <c r="K322" s="120">
        <v>34.817300000000003</v>
      </c>
      <c r="L322" s="120">
        <v>0.155</v>
      </c>
      <c r="M322" s="120">
        <v>0.88500000000000001</v>
      </c>
      <c r="N322" s="119">
        <v>-9.2406500000000003E-2</v>
      </c>
      <c r="O322" s="118" t="s">
        <v>76</v>
      </c>
      <c r="Q322" s="226">
        <f>AVERAGE('SW-hisPrice-data'!D320,'CF-hisPrice-data'!D322,'ML-hisPrice-data'!D321,'Dis-hisPrice-data'!D321)</f>
        <v>-1.815425E-2</v>
      </c>
      <c r="R322" s="235">
        <f>'Beta Caluclation'!$T$58*'CF-hisPrice-data'!D322+'Beta Caluclation'!$T$60*'Dis-hisPrice-data'!D321</f>
        <v>-2.0149222808428123E-4</v>
      </c>
    </row>
    <row r="323" spans="1:18" x14ac:dyDescent="0.15">
      <c r="A323" s="125">
        <v>41341</v>
      </c>
      <c r="B323" s="120">
        <v>34.354999999999997</v>
      </c>
      <c r="C323" s="124">
        <v>0.6</v>
      </c>
      <c r="D323" s="123">
        <v>1.7775099999999999E-2</v>
      </c>
      <c r="E323" s="120">
        <v>33.770000000000003</v>
      </c>
      <c r="F323" s="120">
        <v>33.634999999999998</v>
      </c>
      <c r="G323" s="120">
        <v>34.522500000000001</v>
      </c>
      <c r="H323" s="121" t="s">
        <v>76</v>
      </c>
      <c r="I323" s="122">
        <v>3926282</v>
      </c>
      <c r="J323" s="121" t="s">
        <v>76</v>
      </c>
      <c r="K323" s="120">
        <v>34.291699999999999</v>
      </c>
      <c r="L323" s="120">
        <v>0.58499999999999996</v>
      </c>
      <c r="M323" s="120">
        <v>0.88749999999999996</v>
      </c>
      <c r="N323" s="119">
        <v>-0.51310020000000001</v>
      </c>
      <c r="O323" s="118" t="s">
        <v>76</v>
      </c>
      <c r="Q323" s="226">
        <f>AVERAGE('SW-hisPrice-data'!D321,'CF-hisPrice-data'!D323,'ML-hisPrice-data'!D322,'Dis-hisPrice-data'!D322)</f>
        <v>2.5395250000000001E-2</v>
      </c>
      <c r="R323" s="235">
        <f>'Beta Caluclation'!$T$58*'CF-hisPrice-data'!D323+'Beta Caluclation'!$T$60*'Dis-hisPrice-data'!D322</f>
        <v>3.5294548314252105E-2</v>
      </c>
    </row>
    <row r="324" spans="1:18" x14ac:dyDescent="0.15">
      <c r="A324" s="125">
        <v>41334</v>
      </c>
      <c r="B324" s="120">
        <v>33.755000000000003</v>
      </c>
      <c r="C324" s="124">
        <v>-0.77</v>
      </c>
      <c r="D324" s="123">
        <v>-2.2302700000000002E-2</v>
      </c>
      <c r="E324" s="120">
        <v>33.634999999999998</v>
      </c>
      <c r="F324" s="120">
        <v>32.755499999999998</v>
      </c>
      <c r="G324" s="120">
        <v>34.145000000000003</v>
      </c>
      <c r="H324" s="121" t="s">
        <v>76</v>
      </c>
      <c r="I324" s="122">
        <v>8063840</v>
      </c>
      <c r="J324" s="121" t="s">
        <v>76</v>
      </c>
      <c r="K324" s="120">
        <v>33.481050000000003</v>
      </c>
      <c r="L324" s="120">
        <v>0.12</v>
      </c>
      <c r="M324" s="120">
        <v>1.3895</v>
      </c>
      <c r="N324" s="119">
        <v>4.7190500000000003E-2</v>
      </c>
      <c r="O324" s="118" t="s">
        <v>76</v>
      </c>
      <c r="Q324" s="226">
        <f>AVERAGE('SW-hisPrice-data'!D322,'CF-hisPrice-data'!D324,'ML-hisPrice-data'!D323,'Dis-hisPrice-data'!D323)</f>
        <v>2.265445E-2</v>
      </c>
      <c r="R324" s="235">
        <f>'Beta Caluclation'!$T$58*'CF-hisPrice-data'!D324+'Beta Caluclation'!$T$60*'Dis-hisPrice-data'!D323</f>
        <v>2.0357219299055797E-2</v>
      </c>
    </row>
    <row r="325" spans="1:18" x14ac:dyDescent="0.15">
      <c r="A325" s="125">
        <v>41327</v>
      </c>
      <c r="B325" s="120">
        <v>34.524999999999999</v>
      </c>
      <c r="C325" s="124">
        <v>1.7849999999999999</v>
      </c>
      <c r="D325" s="123">
        <v>5.45205E-2</v>
      </c>
      <c r="E325" s="120">
        <v>32.695</v>
      </c>
      <c r="F325" s="120">
        <v>31.79</v>
      </c>
      <c r="G325" s="120">
        <v>34.524999999999999</v>
      </c>
      <c r="H325" s="121" t="s">
        <v>76</v>
      </c>
      <c r="I325" s="122">
        <v>7700452</v>
      </c>
      <c r="J325" s="121" t="s">
        <v>76</v>
      </c>
      <c r="K325" s="120">
        <v>34.200850000000003</v>
      </c>
      <c r="L325" s="120">
        <v>1.83</v>
      </c>
      <c r="M325" s="120">
        <v>2.7349999999999999</v>
      </c>
      <c r="N325" s="119">
        <v>0.41823250000000001</v>
      </c>
      <c r="O325" s="118" t="s">
        <v>76</v>
      </c>
      <c r="Q325" s="226">
        <f>AVERAGE('SW-hisPrice-data'!D323,'CF-hisPrice-data'!D325,'ML-hisPrice-data'!D324,'Dis-hisPrice-data'!D324)</f>
        <v>-2.2186049999999999E-2</v>
      </c>
      <c r="R325" s="235">
        <f>'Beta Caluclation'!$T$58*'CF-hisPrice-data'!D325+'Beta Caluclation'!$T$60*'Dis-hisPrice-data'!D324</f>
        <v>-2.4084580511571658E-2</v>
      </c>
    </row>
    <row r="326" spans="1:18" x14ac:dyDescent="0.15">
      <c r="A326" s="125">
        <v>41320</v>
      </c>
      <c r="B326" s="120">
        <v>32.74</v>
      </c>
      <c r="C326" s="124">
        <v>0.93</v>
      </c>
      <c r="D326" s="123">
        <v>2.9236100000000001E-2</v>
      </c>
      <c r="E326" s="120">
        <v>31.864999999999998</v>
      </c>
      <c r="F326" s="120">
        <v>31.83</v>
      </c>
      <c r="G326" s="120">
        <v>32.97</v>
      </c>
      <c r="H326" s="121" t="s">
        <v>76</v>
      </c>
      <c r="I326" s="122">
        <v>5429612</v>
      </c>
      <c r="J326" s="121" t="s">
        <v>76</v>
      </c>
      <c r="K326" s="120">
        <v>32.737900000000003</v>
      </c>
      <c r="L326" s="120">
        <v>0.875</v>
      </c>
      <c r="M326" s="120">
        <v>1.1399999999999999</v>
      </c>
      <c r="N326" s="119">
        <v>0.42899419999999999</v>
      </c>
      <c r="O326" s="118" t="s">
        <v>76</v>
      </c>
      <c r="Q326" s="226">
        <f>AVERAGE('SW-hisPrice-data'!D324,'CF-hisPrice-data'!D326,'ML-hisPrice-data'!D325,'Dis-hisPrice-data'!D325)</f>
        <v>1.2042999999999993E-3</v>
      </c>
      <c r="R326" s="235">
        <f>'Beta Caluclation'!$T$58*'CF-hisPrice-data'!D326+'Beta Caluclation'!$T$60*'Dis-hisPrice-data'!D325</f>
        <v>1.4733426060984604E-2</v>
      </c>
    </row>
    <row r="327" spans="1:18" x14ac:dyDescent="0.15">
      <c r="A327" s="125">
        <v>41313</v>
      </c>
      <c r="B327" s="120">
        <v>31.81</v>
      </c>
      <c r="C327" s="124">
        <v>0.44500000000000001</v>
      </c>
      <c r="D327" s="123">
        <v>1.41878E-2</v>
      </c>
      <c r="E327" s="120">
        <v>31.204999999999998</v>
      </c>
      <c r="F327" s="120">
        <v>31.204999999999998</v>
      </c>
      <c r="G327" s="120">
        <v>32.200000000000003</v>
      </c>
      <c r="H327" s="121" t="s">
        <v>76</v>
      </c>
      <c r="I327" s="122">
        <v>3799604</v>
      </c>
      <c r="J327" s="121" t="s">
        <v>76</v>
      </c>
      <c r="K327" s="120">
        <v>31.734850000000002</v>
      </c>
      <c r="L327" s="120">
        <v>0.60499999999999998</v>
      </c>
      <c r="M327" s="120">
        <v>0.995</v>
      </c>
      <c r="N327" s="119">
        <v>-0.35696650000000002</v>
      </c>
      <c r="O327" s="118" t="s">
        <v>76</v>
      </c>
      <c r="Q327" s="226">
        <f>AVERAGE('SW-hisPrice-data'!D325,'CF-hisPrice-data'!D327,'ML-hisPrice-data'!D326,'Dis-hisPrice-data'!D326)</f>
        <v>9.1735500000000008E-3</v>
      </c>
      <c r="R327" s="235">
        <f>'Beta Caluclation'!$T$58*'CF-hisPrice-data'!D327+'Beta Caluclation'!$T$60*'Dis-hisPrice-data'!D326</f>
        <v>2.5735020256217739E-3</v>
      </c>
    </row>
    <row r="328" spans="1:18" x14ac:dyDescent="0.15">
      <c r="A328" s="125">
        <v>41306</v>
      </c>
      <c r="B328" s="120">
        <v>31.364999999999998</v>
      </c>
      <c r="C328" s="124">
        <v>0.19</v>
      </c>
      <c r="D328" s="123">
        <v>6.0946000000000004E-3</v>
      </c>
      <c r="E328" s="120">
        <v>31.175000000000001</v>
      </c>
      <c r="F328" s="120">
        <v>30.495000000000001</v>
      </c>
      <c r="G328" s="120">
        <v>31.675000000000001</v>
      </c>
      <c r="H328" s="121" t="s">
        <v>76</v>
      </c>
      <c r="I328" s="122">
        <v>5908874</v>
      </c>
      <c r="J328" s="121" t="s">
        <v>76</v>
      </c>
      <c r="K328" s="120">
        <v>31.232900000000001</v>
      </c>
      <c r="L328" s="120">
        <v>0.19</v>
      </c>
      <c r="M328" s="120">
        <v>1.18</v>
      </c>
      <c r="N328" s="119">
        <v>1.2936038999999999</v>
      </c>
      <c r="O328" s="118" t="s">
        <v>76</v>
      </c>
      <c r="Q328" s="226">
        <f>AVERAGE('SW-hisPrice-data'!D326,'CF-hisPrice-data'!D328,'ML-hisPrice-data'!D327,'Dis-hisPrice-data'!D327)</f>
        <v>1.27946E-2</v>
      </c>
      <c r="R328" s="235">
        <f>'Beta Caluclation'!$T$58*'CF-hisPrice-data'!D328+'Beta Caluclation'!$T$60*'Dis-hisPrice-data'!D327</f>
        <v>5.3233415111264681E-3</v>
      </c>
    </row>
    <row r="329" spans="1:18" x14ac:dyDescent="0.15">
      <c r="A329" s="125">
        <v>41299</v>
      </c>
      <c r="B329" s="120">
        <v>31.175000000000001</v>
      </c>
      <c r="C329" s="124">
        <v>-0.2</v>
      </c>
      <c r="D329" s="123">
        <v>-6.3745E-3</v>
      </c>
      <c r="E329" s="120">
        <v>31.414999999999999</v>
      </c>
      <c r="F329" s="120">
        <v>31.11</v>
      </c>
      <c r="G329" s="120">
        <v>31.524999999999999</v>
      </c>
      <c r="H329" s="121" t="s">
        <v>76</v>
      </c>
      <c r="I329" s="122">
        <v>2576240</v>
      </c>
      <c r="J329" s="121" t="s">
        <v>76</v>
      </c>
      <c r="K329" s="120">
        <v>31.264099999999999</v>
      </c>
      <c r="L329" s="120">
        <v>-0.24</v>
      </c>
      <c r="M329" s="120">
        <v>0.41499999999999998</v>
      </c>
      <c r="N329" s="119">
        <v>-0.31812889999999999</v>
      </c>
      <c r="O329" s="118" t="s">
        <v>76</v>
      </c>
      <c r="Q329" s="226">
        <f>AVERAGE('SW-hisPrice-data'!D327,'CF-hisPrice-data'!D329,'ML-hisPrice-data'!D328,'Dis-hisPrice-data'!D328)</f>
        <v>2.4363349999999999E-2</v>
      </c>
      <c r="R329" s="235">
        <f>'Beta Caluclation'!$T$58*'CF-hisPrice-data'!D329+'Beta Caluclation'!$T$60*'Dis-hisPrice-data'!D328</f>
        <v>3.658492846070021E-2</v>
      </c>
    </row>
    <row r="330" spans="1:18" x14ac:dyDescent="0.15">
      <c r="A330" s="125">
        <v>41292</v>
      </c>
      <c r="B330" s="120">
        <v>31.375</v>
      </c>
      <c r="C330" s="124">
        <v>-0.11</v>
      </c>
      <c r="D330" s="123">
        <v>-3.4937000000000002E-3</v>
      </c>
      <c r="E330" s="120">
        <v>31.44</v>
      </c>
      <c r="F330" s="120">
        <v>31.05</v>
      </c>
      <c r="G330" s="120">
        <v>31.65</v>
      </c>
      <c r="H330" s="121" t="s">
        <v>76</v>
      </c>
      <c r="I330" s="122">
        <v>3778192</v>
      </c>
      <c r="J330" s="121" t="s">
        <v>76</v>
      </c>
      <c r="K330" s="120">
        <v>31.321449999999999</v>
      </c>
      <c r="L330" s="120">
        <v>-6.5000000000000002E-2</v>
      </c>
      <c r="M330" s="120">
        <v>0.6</v>
      </c>
      <c r="N330" s="119">
        <v>-0.14425830000000001</v>
      </c>
      <c r="O330" s="118" t="s">
        <v>76</v>
      </c>
      <c r="Q330" s="226">
        <f>AVERAGE('SW-hisPrice-data'!D328,'CF-hisPrice-data'!D330,'ML-hisPrice-data'!D329,'Dis-hisPrice-data'!D329)</f>
        <v>2.3013099999999998E-2</v>
      </c>
      <c r="R330" s="235">
        <f>'Beta Caluclation'!$T$58*'CF-hisPrice-data'!D330+'Beta Caluclation'!$T$60*'Dis-hisPrice-data'!D329</f>
        <v>3.2868363145444758E-2</v>
      </c>
    </row>
    <row r="331" spans="1:18" x14ac:dyDescent="0.15">
      <c r="A331" s="125">
        <v>41285</v>
      </c>
      <c r="B331" s="120">
        <v>31.484999999999999</v>
      </c>
      <c r="C331" s="124">
        <v>0.03</v>
      </c>
      <c r="D331" s="123">
        <v>9.5370000000000003E-4</v>
      </c>
      <c r="E331" s="120">
        <v>31.43</v>
      </c>
      <c r="F331" s="120">
        <v>31</v>
      </c>
      <c r="G331" s="120">
        <v>31.995000000000001</v>
      </c>
      <c r="H331" s="121" t="s">
        <v>76</v>
      </c>
      <c r="I331" s="122">
        <v>4415108</v>
      </c>
      <c r="J331" s="121" t="s">
        <v>76</v>
      </c>
      <c r="K331" s="120">
        <v>31.59515</v>
      </c>
      <c r="L331" s="120">
        <v>5.5E-2</v>
      </c>
      <c r="M331" s="120">
        <v>0.995</v>
      </c>
      <c r="N331" s="119">
        <v>-0.1678143</v>
      </c>
      <c r="O331" s="118" t="s">
        <v>76</v>
      </c>
      <c r="Q331" s="226">
        <f>AVERAGE('SW-hisPrice-data'!D329,'CF-hisPrice-data'!D331,'ML-hisPrice-data'!D330,'Dis-hisPrice-data'!D330)</f>
        <v>-5.5081999999999996E-3</v>
      </c>
      <c r="R331" s="235">
        <f>'Beta Caluclation'!$T$58*'CF-hisPrice-data'!D331+'Beta Caluclation'!$T$60*'Dis-hisPrice-data'!D330</f>
        <v>-2.6702456385177112E-2</v>
      </c>
    </row>
    <row r="332" spans="1:18" x14ac:dyDescent="0.15">
      <c r="A332" s="125">
        <v>41278</v>
      </c>
      <c r="B332" s="120">
        <v>31.454999999999998</v>
      </c>
      <c r="C332" s="124">
        <v>1.0149999999999999</v>
      </c>
      <c r="D332" s="123">
        <v>3.33443E-2</v>
      </c>
      <c r="E332" s="120">
        <v>30.565000000000001</v>
      </c>
      <c r="F332" s="120">
        <v>30.295000000000002</v>
      </c>
      <c r="G332" s="120">
        <v>31.625</v>
      </c>
      <c r="H332" s="121" t="s">
        <v>76</v>
      </c>
      <c r="I332" s="122">
        <v>5305436</v>
      </c>
      <c r="J332" s="121" t="s">
        <v>76</v>
      </c>
      <c r="K332" s="120">
        <v>31.300599999999999</v>
      </c>
      <c r="L332" s="120">
        <v>0.89</v>
      </c>
      <c r="M332" s="120">
        <v>1.33</v>
      </c>
      <c r="N332" s="119">
        <v>1.94445E-2</v>
      </c>
      <c r="O332" s="118" t="s">
        <v>76</v>
      </c>
      <c r="Q332" s="226">
        <f>AVERAGE('SW-hisPrice-data'!D330,'CF-hisPrice-data'!D332,'ML-hisPrice-data'!D331,'Dis-hisPrice-data'!D331)</f>
        <v>7.6657450000000002E-2</v>
      </c>
      <c r="R332" s="235">
        <f>'Beta Caluclation'!$T$58*'CF-hisPrice-data'!D332+'Beta Caluclation'!$T$60*'Dis-hisPrice-data'!D331</f>
        <v>6.4274116522256258E-2</v>
      </c>
    </row>
    <row r="333" spans="1:18" x14ac:dyDescent="0.15">
      <c r="A333" s="125">
        <v>41271</v>
      </c>
      <c r="B333" s="120">
        <v>30.44</v>
      </c>
      <c r="C333" s="124">
        <v>-0.2</v>
      </c>
      <c r="D333" s="119">
        <v>-6.5274E-3</v>
      </c>
      <c r="E333" s="120">
        <v>30.795000000000002</v>
      </c>
      <c r="F333" s="120">
        <v>29.04</v>
      </c>
      <c r="G333" s="120">
        <v>30.945</v>
      </c>
      <c r="H333" s="121" t="s">
        <v>76</v>
      </c>
      <c r="I333" s="122">
        <v>5204242</v>
      </c>
      <c r="J333" s="121" t="s">
        <v>76</v>
      </c>
      <c r="K333" s="120">
        <v>30.411549999999998</v>
      </c>
      <c r="L333" s="120">
        <v>-0.35499999999999998</v>
      </c>
      <c r="M333" s="120">
        <v>1.905</v>
      </c>
      <c r="N333" s="119">
        <v>-0.24410699999999999</v>
      </c>
      <c r="O333" s="118" t="s">
        <v>76</v>
      </c>
    </row>
    <row r="334" spans="1:18" x14ac:dyDescent="0.15">
      <c r="A334" s="125">
        <v>41264</v>
      </c>
      <c r="B334" s="120">
        <v>30.64</v>
      </c>
      <c r="C334" s="124">
        <v>0.91500000000000004</v>
      </c>
      <c r="D334" s="119">
        <v>3.0782199999999999E-2</v>
      </c>
      <c r="E334" s="120">
        <v>29.9</v>
      </c>
      <c r="F334" s="120">
        <v>29.574999999999999</v>
      </c>
      <c r="G334" s="120">
        <v>30.85</v>
      </c>
      <c r="H334" s="121" t="s">
        <v>76</v>
      </c>
      <c r="I334" s="122">
        <v>6884892</v>
      </c>
      <c r="J334" s="121" t="s">
        <v>76</v>
      </c>
      <c r="K334" s="120">
        <v>30.501650000000001</v>
      </c>
      <c r="L334" s="120">
        <v>0.74</v>
      </c>
      <c r="M334" s="120">
        <v>1.2749999999999999</v>
      </c>
      <c r="N334" s="119">
        <v>-0.17431340000000001</v>
      </c>
      <c r="O334" s="118" t="s">
        <v>76</v>
      </c>
    </row>
    <row r="335" spans="1:18" x14ac:dyDescent="0.15">
      <c r="A335" s="125">
        <v>41257</v>
      </c>
      <c r="B335" s="120">
        <v>29.725000000000001</v>
      </c>
      <c r="C335" s="124">
        <v>-2.7</v>
      </c>
      <c r="D335" s="119">
        <v>-8.3269099999999999E-2</v>
      </c>
      <c r="E335" s="120">
        <v>32.225000000000001</v>
      </c>
      <c r="F335" s="120">
        <v>29.555</v>
      </c>
      <c r="G335" s="120">
        <v>32.225000000000001</v>
      </c>
      <c r="H335" s="121" t="s">
        <v>76</v>
      </c>
      <c r="I335" s="122">
        <v>8338384</v>
      </c>
      <c r="J335" s="121" t="s">
        <v>76</v>
      </c>
      <c r="K335" s="120">
        <v>29.818999999999999</v>
      </c>
      <c r="L335" s="120">
        <v>-2.5</v>
      </c>
      <c r="M335" s="120">
        <v>2.67</v>
      </c>
      <c r="N335" s="119">
        <v>0.1783547</v>
      </c>
      <c r="O335" s="118" t="s">
        <v>76</v>
      </c>
    </row>
    <row r="336" spans="1:18" x14ac:dyDescent="0.15">
      <c r="A336" s="125">
        <v>41250</v>
      </c>
      <c r="B336" s="120">
        <v>32.424999999999997</v>
      </c>
      <c r="C336" s="124">
        <v>1.6850000000000001</v>
      </c>
      <c r="D336" s="119">
        <v>5.4814599999999998E-2</v>
      </c>
      <c r="E336" s="120">
        <v>30.875</v>
      </c>
      <c r="F336" s="120">
        <v>30.7</v>
      </c>
      <c r="G336" s="120">
        <v>32.465000000000003</v>
      </c>
      <c r="H336" s="121" t="s">
        <v>76</v>
      </c>
      <c r="I336" s="122">
        <v>7076294</v>
      </c>
      <c r="J336" s="121" t="s">
        <v>76</v>
      </c>
      <c r="K336" s="120">
        <v>32.199449999999999</v>
      </c>
      <c r="L336" s="120">
        <v>1.55</v>
      </c>
      <c r="M336" s="120">
        <v>1.7649999999999999</v>
      </c>
      <c r="N336" s="119">
        <v>0.59010050000000003</v>
      </c>
      <c r="O336" s="118" t="s">
        <v>76</v>
      </c>
    </row>
    <row r="337" spans="1:15" x14ac:dyDescent="0.15">
      <c r="A337" s="125">
        <v>41243</v>
      </c>
      <c r="B337" s="120">
        <v>30.74</v>
      </c>
      <c r="C337" s="124">
        <v>2.3050000000000002</v>
      </c>
      <c r="D337" s="119">
        <v>8.1062099999999998E-2</v>
      </c>
      <c r="E337" s="120">
        <v>28.274999999999999</v>
      </c>
      <c r="F337" s="120">
        <v>28.11</v>
      </c>
      <c r="G337" s="120">
        <v>30.815000000000001</v>
      </c>
      <c r="H337" s="121" t="s">
        <v>76</v>
      </c>
      <c r="I337" s="122">
        <v>4450218</v>
      </c>
      <c r="J337" s="121" t="s">
        <v>76</v>
      </c>
      <c r="K337" s="120">
        <v>30.547699999999999</v>
      </c>
      <c r="L337" s="120">
        <v>2.4649999999999999</v>
      </c>
      <c r="M337" s="120">
        <v>2.7050000000000001</v>
      </c>
      <c r="N337" s="119">
        <v>1.125461</v>
      </c>
      <c r="O337" s="118" t="s">
        <v>76</v>
      </c>
    </row>
    <row r="338" spans="1:15" x14ac:dyDescent="0.15">
      <c r="A338" s="125">
        <v>41236</v>
      </c>
      <c r="B338" s="120">
        <v>28.434999999999999</v>
      </c>
      <c r="C338" s="124">
        <v>-1.4999999999999999E-2</v>
      </c>
      <c r="D338" s="119">
        <v>-5.2720000000000002E-4</v>
      </c>
      <c r="E338" s="120">
        <v>28.61</v>
      </c>
      <c r="F338" s="120">
        <v>28.125</v>
      </c>
      <c r="G338" s="120">
        <v>28.91</v>
      </c>
      <c r="H338" s="121" t="s">
        <v>76</v>
      </c>
      <c r="I338" s="122">
        <v>2093766</v>
      </c>
      <c r="J338" s="121" t="s">
        <v>76</v>
      </c>
      <c r="K338" s="120">
        <v>28.383700000000001</v>
      </c>
      <c r="L338" s="120">
        <v>-0.17499999999999999</v>
      </c>
      <c r="M338" s="120">
        <v>0.78500000000000003</v>
      </c>
      <c r="N338" s="119">
        <v>-0.32239620000000002</v>
      </c>
      <c r="O338" s="118" t="s">
        <v>76</v>
      </c>
    </row>
    <row r="339" spans="1:15" x14ac:dyDescent="0.15">
      <c r="A339" s="125">
        <v>41229</v>
      </c>
      <c r="B339" s="120">
        <v>28.45</v>
      </c>
      <c r="C339" s="124">
        <v>0.17499999999999999</v>
      </c>
      <c r="D339" s="119">
        <v>6.1891999999999997E-3</v>
      </c>
      <c r="E339" s="120">
        <v>28.265000000000001</v>
      </c>
      <c r="F339" s="120">
        <v>27.661000000000001</v>
      </c>
      <c r="G339" s="120">
        <v>28.6</v>
      </c>
      <c r="H339" s="121" t="s">
        <v>76</v>
      </c>
      <c r="I339" s="122">
        <v>3089956</v>
      </c>
      <c r="J339" s="121" t="s">
        <v>76</v>
      </c>
      <c r="K339" s="120">
        <v>28.290749999999999</v>
      </c>
      <c r="L339" s="120">
        <v>0.185</v>
      </c>
      <c r="M339" s="120">
        <v>0.93899999999999995</v>
      </c>
      <c r="N339" s="119">
        <v>-7.4338E-3</v>
      </c>
      <c r="O339" s="118" t="s">
        <v>76</v>
      </c>
    </row>
    <row r="340" spans="1:15" x14ac:dyDescent="0.15">
      <c r="A340" s="125">
        <v>41222</v>
      </c>
      <c r="B340" s="120">
        <v>28.274999999999999</v>
      </c>
      <c r="C340" s="124">
        <v>0.47</v>
      </c>
      <c r="D340" s="119">
        <v>1.6903399999999999E-2</v>
      </c>
      <c r="E340" s="120">
        <v>27.754999999999999</v>
      </c>
      <c r="F340" s="120">
        <v>27.51</v>
      </c>
      <c r="G340" s="120">
        <v>28.815000000000001</v>
      </c>
      <c r="H340" s="121" t="s">
        <v>76</v>
      </c>
      <c r="I340" s="122">
        <v>3113098</v>
      </c>
      <c r="J340" s="121" t="s">
        <v>76</v>
      </c>
      <c r="K340" s="120">
        <v>28.309100000000001</v>
      </c>
      <c r="L340" s="120">
        <v>0.52</v>
      </c>
      <c r="M340" s="120">
        <v>1.3049999999999999</v>
      </c>
      <c r="N340" s="119">
        <v>5.5238099999999998E-2</v>
      </c>
      <c r="O340" s="118" t="s">
        <v>76</v>
      </c>
    </row>
    <row r="341" spans="1:15" x14ac:dyDescent="0.15">
      <c r="A341" s="125">
        <v>41215</v>
      </c>
      <c r="B341" s="120">
        <v>27.805</v>
      </c>
      <c r="C341" s="124">
        <v>-0.435</v>
      </c>
      <c r="D341" s="119">
        <v>-1.5403699999999999E-2</v>
      </c>
      <c r="E341" s="120">
        <v>28.6</v>
      </c>
      <c r="F341" s="120">
        <v>27.67</v>
      </c>
      <c r="G341" s="120">
        <v>29.035</v>
      </c>
      <c r="H341" s="121" t="s">
        <v>76</v>
      </c>
      <c r="I341" s="122">
        <v>2950138</v>
      </c>
      <c r="J341" s="121" t="s">
        <v>76</v>
      </c>
      <c r="K341" s="120">
        <v>27.9255</v>
      </c>
      <c r="L341" s="120">
        <v>-0.79500000000000004</v>
      </c>
      <c r="M341" s="120">
        <v>1.365</v>
      </c>
      <c r="N341" s="119">
        <v>-0.76442460000000001</v>
      </c>
      <c r="O341" s="118" t="s">
        <v>76</v>
      </c>
    </row>
    <row r="342" spans="1:15" x14ac:dyDescent="0.15">
      <c r="A342" s="125">
        <v>41208</v>
      </c>
      <c r="B342" s="120">
        <v>28.24</v>
      </c>
      <c r="C342" s="124">
        <v>-4.1150000000000002</v>
      </c>
      <c r="D342" s="119">
        <v>-0.12718280000000001</v>
      </c>
      <c r="E342" s="120">
        <v>32.185000000000002</v>
      </c>
      <c r="F342" s="120">
        <v>26.605</v>
      </c>
      <c r="G342" s="120">
        <v>32.365000000000002</v>
      </c>
      <c r="H342" s="121" t="s">
        <v>76</v>
      </c>
      <c r="I342" s="122">
        <v>12523116</v>
      </c>
      <c r="J342" s="121" t="s">
        <v>76</v>
      </c>
      <c r="K342" s="120">
        <v>27.816199999999998</v>
      </c>
      <c r="L342" s="120">
        <v>-3.9449999999999998</v>
      </c>
      <c r="M342" s="120">
        <v>5.76</v>
      </c>
      <c r="N342" s="119">
        <v>1.6634251</v>
      </c>
      <c r="O342" s="118" t="s">
        <v>76</v>
      </c>
    </row>
    <row r="343" spans="1:15" x14ac:dyDescent="0.15">
      <c r="A343" s="125">
        <v>41201</v>
      </c>
      <c r="B343" s="120">
        <v>32.354999999999997</v>
      </c>
      <c r="C343" s="124">
        <v>1.31</v>
      </c>
      <c r="D343" s="119">
        <v>4.21968E-2</v>
      </c>
      <c r="E343" s="120">
        <v>31.074999999999999</v>
      </c>
      <c r="F343" s="120">
        <v>30.96</v>
      </c>
      <c r="G343" s="120">
        <v>32.475000000000001</v>
      </c>
      <c r="H343" s="121" t="s">
        <v>76</v>
      </c>
      <c r="I343" s="122">
        <v>4701884</v>
      </c>
      <c r="J343" s="121" t="s">
        <v>76</v>
      </c>
      <c r="K343" s="120">
        <v>32.201650000000001</v>
      </c>
      <c r="L343" s="120">
        <v>1.28</v>
      </c>
      <c r="M343" s="120">
        <v>1.5149999999999999</v>
      </c>
      <c r="N343" s="119">
        <v>0.74044969999999999</v>
      </c>
      <c r="O343" s="118" t="s">
        <v>76</v>
      </c>
    </row>
    <row r="344" spans="1:15" x14ac:dyDescent="0.15">
      <c r="A344" s="125">
        <v>41194</v>
      </c>
      <c r="B344" s="120">
        <v>31.045000000000002</v>
      </c>
      <c r="C344" s="124">
        <v>0.32</v>
      </c>
      <c r="D344" s="119">
        <v>1.0415000000000001E-2</v>
      </c>
      <c r="E344" s="120">
        <v>30.524999999999999</v>
      </c>
      <c r="F344" s="120">
        <v>30.475000000000001</v>
      </c>
      <c r="G344" s="120">
        <v>31.335000000000001</v>
      </c>
      <c r="H344" s="121" t="s">
        <v>76</v>
      </c>
      <c r="I344" s="122">
        <v>2701534</v>
      </c>
      <c r="J344" s="121" t="s">
        <v>76</v>
      </c>
      <c r="K344" s="120">
        <v>31.085249999999998</v>
      </c>
      <c r="L344" s="120">
        <v>0.52</v>
      </c>
      <c r="M344" s="120">
        <v>0.86</v>
      </c>
      <c r="N344" s="119">
        <v>-0.156357</v>
      </c>
      <c r="O344" s="118" t="s">
        <v>76</v>
      </c>
    </row>
    <row r="345" spans="1:15" x14ac:dyDescent="0.15">
      <c r="A345" s="125">
        <v>41187</v>
      </c>
      <c r="B345" s="120">
        <v>30.725000000000001</v>
      </c>
      <c r="C345" s="124">
        <v>1.325</v>
      </c>
      <c r="D345" s="119">
        <v>4.5067999999999997E-2</v>
      </c>
      <c r="E345" s="120">
        <v>29.45</v>
      </c>
      <c r="F345" s="120">
        <v>29.14</v>
      </c>
      <c r="G345" s="120">
        <v>30.984999999999999</v>
      </c>
      <c r="H345" s="121" t="s">
        <v>76</v>
      </c>
      <c r="I345" s="122">
        <v>3202224</v>
      </c>
      <c r="J345" s="121" t="s">
        <v>76</v>
      </c>
      <c r="K345" s="120">
        <v>30.727399999999999</v>
      </c>
      <c r="L345" s="120">
        <v>1.2749999999999999</v>
      </c>
      <c r="M345" s="120">
        <v>1.845</v>
      </c>
      <c r="N345" s="119">
        <v>-9.2829200000000001E-2</v>
      </c>
      <c r="O345" s="118" t="s">
        <v>76</v>
      </c>
    </row>
    <row r="346" spans="1:15" x14ac:dyDescent="0.15">
      <c r="A346" s="125">
        <v>41180</v>
      </c>
      <c r="B346" s="120">
        <v>29.4</v>
      </c>
      <c r="C346" s="124">
        <v>-0.105</v>
      </c>
      <c r="D346" s="119">
        <v>-3.5587000000000001E-3</v>
      </c>
      <c r="E346" s="120">
        <v>29.39</v>
      </c>
      <c r="F346" s="120">
        <v>28.965</v>
      </c>
      <c r="G346" s="120">
        <v>29.91</v>
      </c>
      <c r="H346" s="121" t="s">
        <v>76</v>
      </c>
      <c r="I346" s="122">
        <v>3529902</v>
      </c>
      <c r="J346" s="121" t="s">
        <v>76</v>
      </c>
      <c r="K346" s="120">
        <v>29.286650000000002</v>
      </c>
      <c r="L346" s="120">
        <v>0.01</v>
      </c>
      <c r="M346" s="120">
        <v>0.94499999999999995</v>
      </c>
      <c r="N346" s="119">
        <v>2.3522999999999999E-3</v>
      </c>
      <c r="O346" s="118" t="s">
        <v>76</v>
      </c>
    </row>
    <row r="347" spans="1:15" x14ac:dyDescent="0.15">
      <c r="A347" s="125">
        <v>41173</v>
      </c>
      <c r="B347" s="120">
        <v>29.504999999999999</v>
      </c>
      <c r="C347" s="124">
        <v>0.26</v>
      </c>
      <c r="D347" s="119">
        <v>8.8903999999999997E-3</v>
      </c>
      <c r="E347" s="120">
        <v>29.15</v>
      </c>
      <c r="F347" s="120">
        <v>28.73</v>
      </c>
      <c r="G347" s="120">
        <v>29.995000000000001</v>
      </c>
      <c r="H347" s="121" t="s">
        <v>76</v>
      </c>
      <c r="I347" s="122">
        <v>3521618</v>
      </c>
      <c r="J347" s="121" t="s">
        <v>76</v>
      </c>
      <c r="K347" s="120">
        <v>29.613600000000002</v>
      </c>
      <c r="L347" s="120">
        <v>0.35499999999999998</v>
      </c>
      <c r="M347" s="120">
        <v>1.2649999999999999</v>
      </c>
      <c r="N347" s="119">
        <v>0.10762140000000001</v>
      </c>
      <c r="O347" s="118" t="s">
        <v>76</v>
      </c>
    </row>
    <row r="348" spans="1:15" x14ac:dyDescent="0.15">
      <c r="A348" s="125">
        <v>41166</v>
      </c>
      <c r="B348" s="120">
        <v>29.245000000000001</v>
      </c>
      <c r="C348" s="124">
        <v>0.48</v>
      </c>
      <c r="D348" s="119">
        <v>1.6686900000000001E-2</v>
      </c>
      <c r="E348" s="120">
        <v>28.39</v>
      </c>
      <c r="F348" s="120">
        <v>28.16</v>
      </c>
      <c r="G348" s="120">
        <v>29.364999999999998</v>
      </c>
      <c r="H348" s="121" t="s">
        <v>76</v>
      </c>
      <c r="I348" s="122">
        <v>3179442</v>
      </c>
      <c r="J348" s="121" t="s">
        <v>76</v>
      </c>
      <c r="K348" s="120">
        <v>29.22315</v>
      </c>
      <c r="L348" s="120">
        <v>0.85499999999999998</v>
      </c>
      <c r="M348" s="120">
        <v>1.2050000000000001</v>
      </c>
      <c r="N348" s="119">
        <v>-0.24175369999999999</v>
      </c>
      <c r="O348" s="118" t="s">
        <v>76</v>
      </c>
    </row>
    <row r="349" spans="1:15" x14ac:dyDescent="0.15">
      <c r="A349" s="125">
        <v>41159</v>
      </c>
      <c r="B349" s="120">
        <v>28.765000000000001</v>
      </c>
      <c r="C349" s="124">
        <v>1.1499999999999999</v>
      </c>
      <c r="D349" s="119">
        <v>4.1644E-2</v>
      </c>
      <c r="E349" s="120">
        <v>27.675000000000001</v>
      </c>
      <c r="F349" s="120">
        <v>27.55</v>
      </c>
      <c r="G349" s="120">
        <v>29.24</v>
      </c>
      <c r="H349" s="121" t="s">
        <v>76</v>
      </c>
      <c r="I349" s="122">
        <v>4193152</v>
      </c>
      <c r="J349" s="121" t="s">
        <v>76</v>
      </c>
      <c r="K349" s="120">
        <v>28.529050000000002</v>
      </c>
      <c r="L349" s="120">
        <v>1.0900000000000001</v>
      </c>
      <c r="M349" s="120">
        <v>1.69</v>
      </c>
      <c r="N349" s="119">
        <v>0.54614750000000001</v>
      </c>
      <c r="O349" s="118" t="s">
        <v>76</v>
      </c>
    </row>
    <row r="350" spans="1:15" x14ac:dyDescent="0.15">
      <c r="A350" s="125">
        <v>41152</v>
      </c>
      <c r="B350" s="120">
        <v>27.614999999999998</v>
      </c>
      <c r="C350" s="124">
        <v>-0.15</v>
      </c>
      <c r="D350" s="119">
        <v>-5.4025000000000002E-3</v>
      </c>
      <c r="E350" s="120">
        <v>27.774999999999999</v>
      </c>
      <c r="F350" s="120">
        <v>26.97</v>
      </c>
      <c r="G350" s="120">
        <v>27.984999999999999</v>
      </c>
      <c r="H350" s="121" t="s">
        <v>76</v>
      </c>
      <c r="I350" s="122">
        <v>2712000</v>
      </c>
      <c r="J350" s="121" t="s">
        <v>76</v>
      </c>
      <c r="K350" s="120">
        <v>27.597100000000001</v>
      </c>
      <c r="L350" s="120">
        <v>-0.16</v>
      </c>
      <c r="M350" s="120">
        <v>1.0149999999999999</v>
      </c>
      <c r="N350" s="119">
        <v>-9.4106700000000001E-2</v>
      </c>
      <c r="O350" s="118" t="s">
        <v>76</v>
      </c>
    </row>
    <row r="351" spans="1:15" x14ac:dyDescent="0.15">
      <c r="A351" s="125">
        <v>41145</v>
      </c>
      <c r="B351" s="120">
        <v>27.765000000000001</v>
      </c>
      <c r="C351" s="124">
        <v>-0.89500000000000002</v>
      </c>
      <c r="D351" s="119">
        <v>-3.1228200000000001E-2</v>
      </c>
      <c r="E351" s="120">
        <v>28.574999999999999</v>
      </c>
      <c r="F351" s="120">
        <v>26.86</v>
      </c>
      <c r="G351" s="120">
        <v>28.779949999999999</v>
      </c>
      <c r="H351" s="121" t="s">
        <v>76</v>
      </c>
      <c r="I351" s="122">
        <v>2993730</v>
      </c>
      <c r="J351" s="121" t="s">
        <v>76</v>
      </c>
      <c r="K351" s="120">
        <v>27.402750000000001</v>
      </c>
      <c r="L351" s="120">
        <v>-0.81</v>
      </c>
      <c r="M351" s="120">
        <v>1.91995</v>
      </c>
      <c r="N351" s="119">
        <v>0.38176149999999998</v>
      </c>
      <c r="O351" s="118" t="s">
        <v>76</v>
      </c>
    </row>
    <row r="352" spans="1:15" x14ac:dyDescent="0.15">
      <c r="A352" s="125">
        <v>41138</v>
      </c>
      <c r="B352" s="120">
        <v>28.66</v>
      </c>
      <c r="C352" s="124">
        <v>0.33</v>
      </c>
      <c r="D352" s="119">
        <v>1.16484E-2</v>
      </c>
      <c r="E352" s="120">
        <v>28.195</v>
      </c>
      <c r="F352" s="120">
        <v>27.95</v>
      </c>
      <c r="G352" s="120">
        <v>28.754999999999999</v>
      </c>
      <c r="H352" s="121" t="s">
        <v>76</v>
      </c>
      <c r="I352" s="122">
        <v>2166604</v>
      </c>
      <c r="J352" s="121" t="s">
        <v>76</v>
      </c>
      <c r="K352" s="120">
        <v>28.561800000000002</v>
      </c>
      <c r="L352" s="120">
        <v>0.46500000000000002</v>
      </c>
      <c r="M352" s="120">
        <v>0.80500000000000005</v>
      </c>
      <c r="N352" s="119">
        <v>-7.7074699999999996E-2</v>
      </c>
      <c r="O352" s="118" t="s">
        <v>76</v>
      </c>
    </row>
    <row r="353" spans="1:15" x14ac:dyDescent="0.15">
      <c r="A353" s="125">
        <v>41131</v>
      </c>
      <c r="B353" s="120">
        <v>28.33</v>
      </c>
      <c r="C353" s="124">
        <v>-1.0449999999999999</v>
      </c>
      <c r="D353" s="119">
        <v>-3.5574500000000002E-2</v>
      </c>
      <c r="E353" s="120">
        <v>29.164999999999999</v>
      </c>
      <c r="F353" s="120">
        <v>28.2</v>
      </c>
      <c r="G353" s="120">
        <v>29.375</v>
      </c>
      <c r="H353" s="121" t="s">
        <v>76</v>
      </c>
      <c r="I353" s="122">
        <v>2347540</v>
      </c>
      <c r="J353" s="121" t="s">
        <v>76</v>
      </c>
      <c r="K353" s="120">
        <v>28.393899999999999</v>
      </c>
      <c r="L353" s="120">
        <v>-0.83499999999999996</v>
      </c>
      <c r="M353" s="120">
        <v>1.175</v>
      </c>
      <c r="N353" s="119">
        <v>-0.34917969999999998</v>
      </c>
      <c r="O353" s="118" t="s">
        <v>76</v>
      </c>
    </row>
    <row r="354" spans="1:15" x14ac:dyDescent="0.15">
      <c r="A354" s="125">
        <v>41124</v>
      </c>
      <c r="B354" s="120">
        <v>29.375</v>
      </c>
      <c r="C354" s="124">
        <v>0.42</v>
      </c>
      <c r="D354" s="119">
        <v>1.45053E-2</v>
      </c>
      <c r="E354" s="120">
        <v>28.954999999999998</v>
      </c>
      <c r="F354" s="120">
        <v>28.65</v>
      </c>
      <c r="G354" s="120">
        <v>29.5</v>
      </c>
      <c r="H354" s="121" t="s">
        <v>76</v>
      </c>
      <c r="I354" s="122">
        <v>3607048</v>
      </c>
      <c r="J354" s="121" t="s">
        <v>76</v>
      </c>
      <c r="K354" s="120">
        <v>29.293749999999999</v>
      </c>
      <c r="L354" s="120">
        <v>0.42</v>
      </c>
      <c r="M354" s="120">
        <v>0.85</v>
      </c>
      <c r="N354" s="119">
        <v>-0.43526579999999998</v>
      </c>
      <c r="O354" s="118" t="s">
        <v>76</v>
      </c>
    </row>
    <row r="355" spans="1:15" x14ac:dyDescent="0.15">
      <c r="A355" s="125">
        <v>41117</v>
      </c>
      <c r="B355" s="120">
        <v>28.954999999999998</v>
      </c>
      <c r="C355" s="124">
        <v>2.165</v>
      </c>
      <c r="D355" s="119">
        <v>8.0813700000000002E-2</v>
      </c>
      <c r="E355" s="120">
        <v>26.335000000000001</v>
      </c>
      <c r="F355" s="120">
        <v>26.24</v>
      </c>
      <c r="G355" s="120">
        <v>31.184999999999999</v>
      </c>
      <c r="H355" s="121" t="s">
        <v>76</v>
      </c>
      <c r="I355" s="122">
        <v>6387160</v>
      </c>
      <c r="J355" s="121" t="s">
        <v>76</v>
      </c>
      <c r="K355" s="120">
        <v>28.838249999999999</v>
      </c>
      <c r="L355" s="120">
        <v>2.62</v>
      </c>
      <c r="M355" s="120">
        <v>4.9450000000000003</v>
      </c>
      <c r="N355" s="119">
        <v>1.5812777</v>
      </c>
      <c r="O355" s="118" t="s">
        <v>76</v>
      </c>
    </row>
    <row r="356" spans="1:15" x14ac:dyDescent="0.15">
      <c r="A356" s="125">
        <v>41110</v>
      </c>
      <c r="B356" s="120">
        <v>26.79</v>
      </c>
      <c r="C356" s="124">
        <v>0.16</v>
      </c>
      <c r="D356" s="119">
        <v>6.0083000000000003E-3</v>
      </c>
      <c r="E356" s="120">
        <v>26.59</v>
      </c>
      <c r="F356" s="120">
        <v>26.305</v>
      </c>
      <c r="G356" s="120">
        <v>27.49</v>
      </c>
      <c r="H356" s="121" t="s">
        <v>76</v>
      </c>
      <c r="I356" s="122">
        <v>2474418</v>
      </c>
      <c r="J356" s="121" t="s">
        <v>76</v>
      </c>
      <c r="K356" s="120">
        <v>26.720549999999999</v>
      </c>
      <c r="L356" s="120">
        <v>0.2</v>
      </c>
      <c r="M356" s="120">
        <v>1.1850000000000001</v>
      </c>
      <c r="N356" s="119">
        <v>0.16787350000000001</v>
      </c>
      <c r="O356" s="118" t="s">
        <v>76</v>
      </c>
    </row>
    <row r="357" spans="1:15" x14ac:dyDescent="0.15">
      <c r="A357" s="125">
        <v>41103</v>
      </c>
      <c r="B357" s="120">
        <v>26.63</v>
      </c>
      <c r="C357" s="124">
        <v>-0.33</v>
      </c>
      <c r="D357" s="119">
        <v>-1.22404E-2</v>
      </c>
      <c r="E357" s="120">
        <v>26.99</v>
      </c>
      <c r="F357" s="120">
        <v>26.254999999999999</v>
      </c>
      <c r="G357" s="120">
        <v>27</v>
      </c>
      <c r="H357" s="121" t="s">
        <v>76</v>
      </c>
      <c r="I357" s="122">
        <v>2118738</v>
      </c>
      <c r="J357" s="121" t="s">
        <v>76</v>
      </c>
      <c r="K357" s="120">
        <v>26.692550000000001</v>
      </c>
      <c r="L357" s="120">
        <v>-0.36</v>
      </c>
      <c r="M357" s="120">
        <v>0.745</v>
      </c>
      <c r="N357" s="119">
        <v>8.6817000000000005E-3</v>
      </c>
      <c r="O357" s="118" t="s">
        <v>76</v>
      </c>
    </row>
    <row r="358" spans="1:15" x14ac:dyDescent="0.15">
      <c r="A358" s="125">
        <v>41096</v>
      </c>
      <c r="B358" s="120">
        <v>26.96</v>
      </c>
      <c r="C358" s="124">
        <v>-0.13</v>
      </c>
      <c r="D358" s="119">
        <v>-4.7987999999999998E-3</v>
      </c>
      <c r="E358" s="120">
        <v>27.225000000000001</v>
      </c>
      <c r="F358" s="120">
        <v>26.81</v>
      </c>
      <c r="G358" s="120">
        <v>27.535</v>
      </c>
      <c r="H358" s="121" t="s">
        <v>76</v>
      </c>
      <c r="I358" s="122">
        <v>2100502</v>
      </c>
      <c r="J358" s="121" t="s">
        <v>76</v>
      </c>
      <c r="K358" s="120">
        <v>27.005400000000002</v>
      </c>
      <c r="L358" s="120">
        <v>-0.26500000000000001</v>
      </c>
      <c r="M358" s="120">
        <v>0.72499999999999998</v>
      </c>
      <c r="N358" s="119">
        <v>-0.61552150000000005</v>
      </c>
      <c r="O358" s="118" t="s">
        <v>76</v>
      </c>
    </row>
    <row r="359" spans="1:15" x14ac:dyDescent="0.15">
      <c r="A359" s="125">
        <v>41089</v>
      </c>
      <c r="B359" s="120">
        <v>27.09</v>
      </c>
      <c r="C359" s="124">
        <v>1.73</v>
      </c>
      <c r="D359" s="119">
        <v>6.8217700000000006E-2</v>
      </c>
      <c r="E359" s="120">
        <v>25.08</v>
      </c>
      <c r="F359" s="120">
        <v>25.05</v>
      </c>
      <c r="G359" s="120">
        <v>27.114999999999998</v>
      </c>
      <c r="H359" s="121" t="s">
        <v>76</v>
      </c>
      <c r="I359" s="122">
        <v>5463250</v>
      </c>
      <c r="J359" s="121" t="s">
        <v>76</v>
      </c>
      <c r="K359" s="120">
        <v>26.999500000000001</v>
      </c>
      <c r="L359" s="120">
        <v>2.0099999999999998</v>
      </c>
      <c r="M359" s="120">
        <v>2.0649999999999999</v>
      </c>
      <c r="N359" s="119">
        <v>0.14752609999999999</v>
      </c>
      <c r="O359" s="118" t="s">
        <v>76</v>
      </c>
    </row>
    <row r="360" spans="1:15" x14ac:dyDescent="0.15">
      <c r="A360" s="125">
        <v>41082</v>
      </c>
      <c r="B360" s="120">
        <v>25.36</v>
      </c>
      <c r="C360" s="124">
        <v>0.06</v>
      </c>
      <c r="D360" s="119">
        <v>2.3714999999999999E-3</v>
      </c>
      <c r="E360" s="120">
        <v>25.215</v>
      </c>
      <c r="F360" s="120">
        <v>25.08</v>
      </c>
      <c r="G360" s="120">
        <v>25.78</v>
      </c>
      <c r="H360" s="121" t="s">
        <v>76</v>
      </c>
      <c r="I360" s="122">
        <v>4760894</v>
      </c>
      <c r="J360" s="121" t="s">
        <v>76</v>
      </c>
      <c r="K360" s="120">
        <v>25.4102</v>
      </c>
      <c r="L360" s="120">
        <v>0.14499999999999999</v>
      </c>
      <c r="M360" s="120">
        <v>0.7</v>
      </c>
      <c r="N360" s="119">
        <v>-0.14030880000000001</v>
      </c>
      <c r="O360" s="118" t="s">
        <v>76</v>
      </c>
    </row>
    <row r="361" spans="1:15" x14ac:dyDescent="0.15">
      <c r="A361" s="125">
        <v>41075</v>
      </c>
      <c r="B361" s="120">
        <v>25.3</v>
      </c>
      <c r="C361" s="124">
        <v>0.435</v>
      </c>
      <c r="D361" s="119">
        <v>1.74945E-2</v>
      </c>
      <c r="E361" s="120">
        <v>25.09</v>
      </c>
      <c r="F361" s="120">
        <v>24.5</v>
      </c>
      <c r="G361" s="120">
        <v>25.524999999999999</v>
      </c>
      <c r="H361" s="121" t="s">
        <v>76</v>
      </c>
      <c r="I361" s="122">
        <v>5537912</v>
      </c>
      <c r="J361" s="121" t="s">
        <v>76</v>
      </c>
      <c r="K361" s="120">
        <v>25.286300000000001</v>
      </c>
      <c r="L361" s="120">
        <v>0.21</v>
      </c>
      <c r="M361" s="120">
        <v>1.0249999999999999</v>
      </c>
      <c r="N361" s="119">
        <v>2.1428200000000001E-2</v>
      </c>
      <c r="O361" s="118" t="s">
        <v>76</v>
      </c>
    </row>
    <row r="362" spans="1:15" x14ac:dyDescent="0.15">
      <c r="A362" s="125">
        <v>41068</v>
      </c>
      <c r="B362" s="120">
        <v>24.864999999999998</v>
      </c>
      <c r="C362" s="124">
        <v>2.83</v>
      </c>
      <c r="D362" s="119">
        <v>0.12843199999999999</v>
      </c>
      <c r="E362" s="120">
        <v>22.11</v>
      </c>
      <c r="F362" s="120">
        <v>21.9</v>
      </c>
      <c r="G362" s="120">
        <v>25.3825</v>
      </c>
      <c r="H362" s="121" t="s">
        <v>76</v>
      </c>
      <c r="I362" s="122">
        <v>5421734</v>
      </c>
      <c r="J362" s="121" t="s">
        <v>76</v>
      </c>
      <c r="K362" s="120">
        <v>24.808700000000002</v>
      </c>
      <c r="L362" s="120">
        <v>2.7549999999999999</v>
      </c>
      <c r="M362" s="120">
        <v>3.4824999999999999</v>
      </c>
      <c r="N362" s="119">
        <v>0.44773610000000003</v>
      </c>
      <c r="O362" s="118" t="s">
        <v>76</v>
      </c>
    </row>
    <row r="363" spans="1:15" x14ac:dyDescent="0.15">
      <c r="A363" s="125">
        <v>41061</v>
      </c>
      <c r="B363" s="120">
        <v>22.035</v>
      </c>
      <c r="C363" s="124">
        <v>-0.6</v>
      </c>
      <c r="D363" s="119">
        <v>-2.6507599999999999E-2</v>
      </c>
      <c r="E363" s="120">
        <v>22.81</v>
      </c>
      <c r="F363" s="120">
        <v>21.835000000000001</v>
      </c>
      <c r="G363" s="120">
        <v>23.05</v>
      </c>
      <c r="H363" s="121" t="s">
        <v>76</v>
      </c>
      <c r="I363" s="122">
        <v>3744974</v>
      </c>
      <c r="J363" s="121" t="s">
        <v>76</v>
      </c>
      <c r="K363" s="120">
        <v>22.292899999999999</v>
      </c>
      <c r="L363" s="120">
        <v>-0.77500000000000002</v>
      </c>
      <c r="M363" s="120">
        <v>1.2150000000000001</v>
      </c>
      <c r="N363" s="119">
        <v>-0.16082959999999999</v>
      </c>
      <c r="O363" s="118" t="s">
        <v>76</v>
      </c>
    </row>
    <row r="364" spans="1:15" x14ac:dyDescent="0.15">
      <c r="A364" s="125">
        <v>41054</v>
      </c>
      <c r="B364" s="120">
        <v>22.635000000000002</v>
      </c>
      <c r="C364" s="124">
        <v>0.6</v>
      </c>
      <c r="D364" s="119">
        <v>2.7229400000000001E-2</v>
      </c>
      <c r="E364" s="120">
        <v>22.035</v>
      </c>
      <c r="F364" s="120">
        <v>21.565000000000001</v>
      </c>
      <c r="G364" s="120">
        <v>22.805</v>
      </c>
      <c r="H364" s="121" t="s">
        <v>76</v>
      </c>
      <c r="I364" s="122">
        <v>4462710</v>
      </c>
      <c r="J364" s="121" t="s">
        <v>76</v>
      </c>
      <c r="K364" s="120">
        <v>22.587</v>
      </c>
      <c r="L364" s="120">
        <v>0.6</v>
      </c>
      <c r="M364" s="120">
        <v>1.24</v>
      </c>
      <c r="N364" s="119">
        <v>0.55187129999999995</v>
      </c>
      <c r="O364" s="118" t="s">
        <v>76</v>
      </c>
    </row>
    <row r="365" spans="1:15" x14ac:dyDescent="0.15">
      <c r="A365" s="125">
        <v>41047</v>
      </c>
      <c r="B365" s="120">
        <v>22.035</v>
      </c>
      <c r="C365" s="124">
        <v>-1.52</v>
      </c>
      <c r="D365" s="119">
        <v>-6.4529799999999998E-2</v>
      </c>
      <c r="E365" s="120">
        <v>23.42</v>
      </c>
      <c r="F365" s="120">
        <v>21.925000000000001</v>
      </c>
      <c r="G365" s="120">
        <v>23.545000000000002</v>
      </c>
      <c r="H365" s="121" t="s">
        <v>76</v>
      </c>
      <c r="I365" s="122">
        <v>2875696</v>
      </c>
      <c r="J365" s="121" t="s">
        <v>76</v>
      </c>
      <c r="K365" s="120">
        <v>22.2562</v>
      </c>
      <c r="L365" s="120">
        <v>-1.385</v>
      </c>
      <c r="M365" s="120">
        <v>1.62</v>
      </c>
      <c r="N365" s="119">
        <v>0.18313940000000001</v>
      </c>
      <c r="O365" s="118" t="s">
        <v>76</v>
      </c>
    </row>
    <row r="366" spans="1:15" x14ac:dyDescent="0.15">
      <c r="A366" s="125">
        <v>41040</v>
      </c>
      <c r="B366" s="120">
        <v>23.555</v>
      </c>
      <c r="C366" s="124">
        <v>-0.14499999999999999</v>
      </c>
      <c r="D366" s="119">
        <v>-6.1180999999999996E-3</v>
      </c>
      <c r="E366" s="120">
        <v>23.6</v>
      </c>
      <c r="F366" s="120">
        <v>23.274999999999999</v>
      </c>
      <c r="G366" s="120">
        <v>23.889949999999999</v>
      </c>
      <c r="H366" s="121" t="s">
        <v>76</v>
      </c>
      <c r="I366" s="122">
        <v>2430564</v>
      </c>
      <c r="J366" s="121" t="s">
        <v>76</v>
      </c>
      <c r="K366" s="120">
        <v>23.6252</v>
      </c>
      <c r="L366" s="120">
        <v>-4.4999999999999998E-2</v>
      </c>
      <c r="M366" s="120">
        <v>0.61495</v>
      </c>
      <c r="N366" s="119">
        <v>2.60939E-2</v>
      </c>
      <c r="O366" s="118" t="s">
        <v>76</v>
      </c>
    </row>
    <row r="367" spans="1:15" x14ac:dyDescent="0.15">
      <c r="A367" s="125">
        <v>41033</v>
      </c>
      <c r="B367" s="120">
        <v>23.7</v>
      </c>
      <c r="C367" s="124">
        <v>-0.26</v>
      </c>
      <c r="D367" s="119">
        <v>-1.0851400000000001E-2</v>
      </c>
      <c r="E367" s="120">
        <v>23.95</v>
      </c>
      <c r="F367" s="120">
        <v>23.475000000000001</v>
      </c>
      <c r="G367" s="120">
        <v>24.47</v>
      </c>
      <c r="H367" s="121" t="s">
        <v>76</v>
      </c>
      <c r="I367" s="122">
        <v>2368754</v>
      </c>
      <c r="J367" s="121" t="s">
        <v>76</v>
      </c>
      <c r="K367" s="120">
        <v>23.732900000000001</v>
      </c>
      <c r="L367" s="120">
        <v>-0.25</v>
      </c>
      <c r="M367" s="120">
        <v>0.995</v>
      </c>
      <c r="N367" s="119">
        <v>-0.42436479999999999</v>
      </c>
      <c r="O367" s="118" t="s">
        <v>76</v>
      </c>
    </row>
    <row r="368" spans="1:15" x14ac:dyDescent="0.15">
      <c r="A368" s="125">
        <v>41026</v>
      </c>
      <c r="B368" s="120">
        <v>23.96</v>
      </c>
      <c r="C368" s="124">
        <v>0.95499999999999996</v>
      </c>
      <c r="D368" s="119">
        <v>4.15127E-2</v>
      </c>
      <c r="E368" s="120">
        <v>22.74</v>
      </c>
      <c r="F368" s="120">
        <v>22.545000000000002</v>
      </c>
      <c r="G368" s="120">
        <v>24.055</v>
      </c>
      <c r="H368" s="121" t="s">
        <v>76</v>
      </c>
      <c r="I368" s="122">
        <v>4115026</v>
      </c>
      <c r="J368" s="121" t="s">
        <v>76</v>
      </c>
      <c r="K368" s="120">
        <v>23.923950000000001</v>
      </c>
      <c r="L368" s="120">
        <v>1.22</v>
      </c>
      <c r="M368" s="120">
        <v>1.51</v>
      </c>
      <c r="N368" s="119">
        <v>1.3558346999999999</v>
      </c>
      <c r="O368" s="118" t="s">
        <v>76</v>
      </c>
    </row>
    <row r="369" spans="1:15" x14ac:dyDescent="0.15">
      <c r="A369" s="125">
        <v>41019</v>
      </c>
      <c r="B369" s="120">
        <v>23.004999999999999</v>
      </c>
      <c r="C369" s="124">
        <v>0.60499999999999998</v>
      </c>
      <c r="D369" s="119">
        <v>2.7008899999999999E-2</v>
      </c>
      <c r="E369" s="120">
        <v>22.42</v>
      </c>
      <c r="F369" s="120">
        <v>22.23</v>
      </c>
      <c r="G369" s="120">
        <v>23.29</v>
      </c>
      <c r="H369" s="121" t="s">
        <v>76</v>
      </c>
      <c r="I369" s="122">
        <v>1746738</v>
      </c>
      <c r="J369" s="121" t="s">
        <v>76</v>
      </c>
      <c r="K369" s="120">
        <v>23.088049999999999</v>
      </c>
      <c r="L369" s="120">
        <v>0.58499999999999996</v>
      </c>
      <c r="M369" s="120">
        <v>1.06</v>
      </c>
      <c r="N369" s="119">
        <v>-8.7331500000000006E-2</v>
      </c>
      <c r="O369" s="118" t="s">
        <v>76</v>
      </c>
    </row>
    <row r="370" spans="1:15" x14ac:dyDescent="0.15">
      <c r="A370" s="125">
        <v>41012</v>
      </c>
      <c r="B370" s="120">
        <v>22.4</v>
      </c>
      <c r="C370" s="124">
        <v>-0.63500000000000001</v>
      </c>
      <c r="D370" s="119">
        <v>-2.75667E-2</v>
      </c>
      <c r="E370" s="120">
        <v>22.75</v>
      </c>
      <c r="F370" s="120">
        <v>22.25</v>
      </c>
      <c r="G370" s="120">
        <v>22.97</v>
      </c>
      <c r="H370" s="121" t="s">
        <v>76</v>
      </c>
      <c r="I370" s="122">
        <v>1913880</v>
      </c>
      <c r="J370" s="121" t="s">
        <v>76</v>
      </c>
      <c r="K370" s="120">
        <v>22.409549999999999</v>
      </c>
      <c r="L370" s="120">
        <v>-0.35</v>
      </c>
      <c r="M370" s="120">
        <v>0.72</v>
      </c>
      <c r="N370" s="119">
        <v>0.20991360000000001</v>
      </c>
      <c r="O370" s="118" t="s">
        <v>76</v>
      </c>
    </row>
    <row r="371" spans="1:15" x14ac:dyDescent="0.15">
      <c r="A371" s="125">
        <v>41005</v>
      </c>
      <c r="B371" s="120">
        <v>23.035</v>
      </c>
      <c r="C371" s="124">
        <v>-0.35</v>
      </c>
      <c r="D371" s="119">
        <v>-1.49669E-2</v>
      </c>
      <c r="E371" s="120">
        <v>23.344999999999999</v>
      </c>
      <c r="F371" s="120">
        <v>22.66</v>
      </c>
      <c r="G371" s="120">
        <v>23.37</v>
      </c>
      <c r="H371" s="121" t="s">
        <v>76</v>
      </c>
      <c r="I371" s="122">
        <v>1581832</v>
      </c>
      <c r="J371" s="121" t="s">
        <v>76</v>
      </c>
      <c r="K371" s="120">
        <v>22.962350000000001</v>
      </c>
      <c r="L371" s="120">
        <v>-0.31</v>
      </c>
      <c r="M371" s="120">
        <v>0.71</v>
      </c>
      <c r="N371" s="119">
        <v>-0.470084</v>
      </c>
      <c r="O371" s="118" t="s">
        <v>76</v>
      </c>
    </row>
    <row r="372" spans="1:15" x14ac:dyDescent="0.15">
      <c r="A372" s="125">
        <v>40998</v>
      </c>
      <c r="B372" s="120">
        <v>23.385000000000002</v>
      </c>
      <c r="C372" s="124">
        <v>-0.16500000000000001</v>
      </c>
      <c r="D372" s="119">
        <v>-7.0064000000000003E-3</v>
      </c>
      <c r="E372" s="120">
        <v>23.734999999999999</v>
      </c>
      <c r="F372" s="120">
        <v>23.22</v>
      </c>
      <c r="G372" s="120">
        <v>23.954999999999998</v>
      </c>
      <c r="H372" s="121" t="s">
        <v>76</v>
      </c>
      <c r="I372" s="122">
        <v>2985062</v>
      </c>
      <c r="J372" s="121" t="s">
        <v>76</v>
      </c>
      <c r="K372" s="120">
        <v>23.550350000000002</v>
      </c>
      <c r="L372" s="120">
        <v>-0.35</v>
      </c>
      <c r="M372" s="120">
        <v>0.73499999999999999</v>
      </c>
      <c r="N372" s="119">
        <v>0.86411890000000002</v>
      </c>
      <c r="O372" s="118" t="s">
        <v>76</v>
      </c>
    </row>
    <row r="373" spans="1:15" x14ac:dyDescent="0.15">
      <c r="A373" s="125">
        <v>40991</v>
      </c>
      <c r="B373" s="120">
        <v>23.55</v>
      </c>
      <c r="C373" s="124">
        <v>0.26500000000000001</v>
      </c>
      <c r="D373" s="119">
        <v>1.1380700000000001E-2</v>
      </c>
      <c r="E373" s="120">
        <v>23.08</v>
      </c>
      <c r="F373" s="120">
        <v>22.785</v>
      </c>
      <c r="G373" s="120">
        <v>23.64</v>
      </c>
      <c r="H373" s="121" t="s">
        <v>76</v>
      </c>
      <c r="I373" s="122">
        <v>1601326</v>
      </c>
      <c r="J373" s="121" t="s">
        <v>76</v>
      </c>
      <c r="K373" s="120">
        <v>23.475000000000001</v>
      </c>
      <c r="L373" s="120">
        <v>0.47</v>
      </c>
      <c r="M373" s="120">
        <v>0.85499999999999998</v>
      </c>
      <c r="N373" s="119">
        <v>-0.49933149999999998</v>
      </c>
      <c r="O373" s="118" t="s">
        <v>76</v>
      </c>
    </row>
    <row r="374" spans="1:15" x14ac:dyDescent="0.15">
      <c r="A374" s="125">
        <v>40984</v>
      </c>
      <c r="B374" s="120">
        <v>23.285</v>
      </c>
      <c r="C374" s="124">
        <v>0.11</v>
      </c>
      <c r="D374" s="119">
        <v>4.7464999999999999E-3</v>
      </c>
      <c r="E374" s="120">
        <v>23.105</v>
      </c>
      <c r="F374" s="120">
        <v>23.05</v>
      </c>
      <c r="G374" s="120">
        <v>23.63</v>
      </c>
      <c r="H374" s="121" t="s">
        <v>76</v>
      </c>
      <c r="I374" s="122">
        <v>3198376</v>
      </c>
      <c r="J374" s="121" t="s">
        <v>76</v>
      </c>
      <c r="K374" s="120">
        <v>23.44435</v>
      </c>
      <c r="L374" s="120">
        <v>0.18</v>
      </c>
      <c r="M374" s="120">
        <v>0.57999999999999996</v>
      </c>
      <c r="N374" s="119">
        <v>0.18347740000000001</v>
      </c>
      <c r="O374" s="118" t="s">
        <v>76</v>
      </c>
    </row>
    <row r="375" spans="1:15" x14ac:dyDescent="0.15">
      <c r="A375" s="125">
        <v>40977</v>
      </c>
      <c r="B375" s="120">
        <v>23.175000000000001</v>
      </c>
      <c r="C375" s="124">
        <v>0.58499999999999996</v>
      </c>
      <c r="D375" s="119">
        <v>2.58964E-2</v>
      </c>
      <c r="E375" s="120">
        <v>22.445</v>
      </c>
      <c r="F375" s="120">
        <v>22.375</v>
      </c>
      <c r="G375" s="120">
        <v>23.37</v>
      </c>
      <c r="H375" s="121" t="s">
        <v>76</v>
      </c>
      <c r="I375" s="122">
        <v>2702524</v>
      </c>
      <c r="J375" s="121" t="s">
        <v>76</v>
      </c>
      <c r="K375" s="120">
        <v>23.178049999999999</v>
      </c>
      <c r="L375" s="120">
        <v>0.73</v>
      </c>
      <c r="M375" s="120">
        <v>0.995</v>
      </c>
      <c r="N375" s="119">
        <v>-0.49750230000000001</v>
      </c>
      <c r="O375" s="118" t="s">
        <v>76</v>
      </c>
    </row>
    <row r="376" spans="1:15" x14ac:dyDescent="0.15">
      <c r="A376" s="125">
        <v>40970</v>
      </c>
      <c r="B376" s="120">
        <v>22.59</v>
      </c>
      <c r="C376" s="124">
        <v>-0.54</v>
      </c>
      <c r="D376" s="119">
        <v>-2.33463E-2</v>
      </c>
      <c r="E376" s="120">
        <v>22.855</v>
      </c>
      <c r="F376" s="120">
        <v>22.13</v>
      </c>
      <c r="G376" s="120">
        <v>23.18</v>
      </c>
      <c r="H376" s="121" t="s">
        <v>76</v>
      </c>
      <c r="I376" s="122">
        <v>5378182</v>
      </c>
      <c r="J376" s="121" t="s">
        <v>76</v>
      </c>
      <c r="K376" s="120">
        <v>22.482299999999999</v>
      </c>
      <c r="L376" s="120">
        <v>-0.26500000000000001</v>
      </c>
      <c r="M376" s="120">
        <v>1.05</v>
      </c>
      <c r="N376" s="119">
        <v>2.2375126999999999</v>
      </c>
      <c r="O376" s="118" t="s">
        <v>76</v>
      </c>
    </row>
    <row r="377" spans="1:15" x14ac:dyDescent="0.15">
      <c r="A377" s="125">
        <v>40963</v>
      </c>
      <c r="B377" s="120">
        <v>23.13</v>
      </c>
      <c r="C377" s="124">
        <v>-0.40500000000000003</v>
      </c>
      <c r="D377" s="119">
        <v>-1.7208399999999999E-2</v>
      </c>
      <c r="E377" s="120">
        <v>23.61</v>
      </c>
      <c r="F377" s="120">
        <v>22.995000000000001</v>
      </c>
      <c r="G377" s="120">
        <v>23.745000000000001</v>
      </c>
      <c r="H377" s="121" t="s">
        <v>76</v>
      </c>
      <c r="I377" s="122">
        <v>1661208</v>
      </c>
      <c r="J377" s="121" t="s">
        <v>76</v>
      </c>
      <c r="K377" s="120">
        <v>23.1663</v>
      </c>
      <c r="L377" s="120">
        <v>-0.48</v>
      </c>
      <c r="M377" s="120">
        <v>0.75</v>
      </c>
      <c r="N377" s="119">
        <v>-0.57940499999999995</v>
      </c>
      <c r="O377" s="118" t="s">
        <v>76</v>
      </c>
    </row>
    <row r="378" spans="1:15" x14ac:dyDescent="0.15">
      <c r="A378" s="125">
        <v>40956</v>
      </c>
      <c r="B378" s="120">
        <v>23.535</v>
      </c>
      <c r="C378" s="124">
        <v>-5.0000000000000001E-3</v>
      </c>
      <c r="D378" s="119">
        <v>-2.1240000000000001E-4</v>
      </c>
      <c r="E378" s="120">
        <v>23.774999999999999</v>
      </c>
      <c r="F378" s="120">
        <v>22.929549999999999</v>
      </c>
      <c r="G378" s="120">
        <v>24.52</v>
      </c>
      <c r="H378" s="121" t="s">
        <v>76</v>
      </c>
      <c r="I378" s="122">
        <v>3949662</v>
      </c>
      <c r="J378" s="121" t="s">
        <v>76</v>
      </c>
      <c r="K378" s="120">
        <v>23.4754</v>
      </c>
      <c r="L378" s="120">
        <v>-0.24</v>
      </c>
      <c r="M378" s="120">
        <v>1.5904499999999999</v>
      </c>
      <c r="N378" s="119">
        <v>-0.20402680000000001</v>
      </c>
      <c r="O378" s="118" t="s">
        <v>76</v>
      </c>
    </row>
    <row r="379" spans="1:15" x14ac:dyDescent="0.15">
      <c r="A379" s="125">
        <v>40949</v>
      </c>
      <c r="B379" s="120">
        <v>23.54</v>
      </c>
      <c r="C379" s="124">
        <v>1.54</v>
      </c>
      <c r="D379" s="119">
        <v>7.0000000000000007E-2</v>
      </c>
      <c r="E379" s="120">
        <v>21.93</v>
      </c>
      <c r="F379" s="120">
        <v>21.75</v>
      </c>
      <c r="G379" s="120">
        <v>23.645</v>
      </c>
      <c r="H379" s="121" t="s">
        <v>76</v>
      </c>
      <c r="I379" s="122">
        <v>4962054</v>
      </c>
      <c r="J379" s="121" t="s">
        <v>76</v>
      </c>
      <c r="K379" s="120">
        <v>23.4876</v>
      </c>
      <c r="L379" s="120">
        <v>1.61</v>
      </c>
      <c r="M379" s="120">
        <v>1.895</v>
      </c>
      <c r="N379" s="119">
        <v>0.79689900000000002</v>
      </c>
      <c r="O379" s="118" t="s">
        <v>76</v>
      </c>
    </row>
    <row r="380" spans="1:15" x14ac:dyDescent="0.15">
      <c r="A380" s="125">
        <v>40942</v>
      </c>
      <c r="B380" s="120">
        <v>22</v>
      </c>
      <c r="C380" s="124">
        <v>0.05</v>
      </c>
      <c r="D380" s="119">
        <v>2.2778999999999998E-3</v>
      </c>
      <c r="E380" s="120">
        <v>21.734999999999999</v>
      </c>
      <c r="F380" s="120">
        <v>21.68</v>
      </c>
      <c r="G380" s="120">
        <v>22.264999499999998</v>
      </c>
      <c r="H380" s="121" t="s">
        <v>76</v>
      </c>
      <c r="I380" s="122">
        <v>2761454</v>
      </c>
      <c r="J380" s="121" t="s">
        <v>76</v>
      </c>
      <c r="K380" s="120">
        <v>21.967849999999999</v>
      </c>
      <c r="L380" s="120">
        <v>0.26500000000000001</v>
      </c>
      <c r="M380" s="120">
        <v>0.58499999999999996</v>
      </c>
      <c r="N380" s="119">
        <v>6.1846100000000001E-2</v>
      </c>
      <c r="O380" s="118" t="s">
        <v>76</v>
      </c>
    </row>
    <row r="381" spans="1:15" x14ac:dyDescent="0.15">
      <c r="A381" s="125">
        <v>40935</v>
      </c>
      <c r="B381" s="120">
        <v>21.95</v>
      </c>
      <c r="C381" s="124">
        <v>0.63</v>
      </c>
      <c r="D381" s="119">
        <v>2.9549700000000002E-2</v>
      </c>
      <c r="E381" s="120">
        <v>21.29</v>
      </c>
      <c r="F381" s="120">
        <v>21.155000000000001</v>
      </c>
      <c r="G381" s="120">
        <v>22.084999</v>
      </c>
      <c r="H381" s="121" t="s">
        <v>76</v>
      </c>
      <c r="I381" s="122">
        <v>2600616</v>
      </c>
      <c r="J381" s="121" t="s">
        <v>76</v>
      </c>
      <c r="K381" s="120">
        <v>21.962800000000001</v>
      </c>
      <c r="L381" s="120">
        <v>0.66</v>
      </c>
      <c r="M381" s="120">
        <v>0.93</v>
      </c>
      <c r="N381" s="119">
        <v>0.30942550000000002</v>
      </c>
      <c r="O381" s="118" t="s">
        <v>76</v>
      </c>
    </row>
    <row r="382" spans="1:15" x14ac:dyDescent="0.15">
      <c r="A382" s="125">
        <v>40928</v>
      </c>
      <c r="B382" s="120">
        <v>21.32</v>
      </c>
      <c r="C382" s="124">
        <v>0.43</v>
      </c>
      <c r="D382" s="119">
        <v>2.0584000000000002E-2</v>
      </c>
      <c r="E382" s="120">
        <v>21.16</v>
      </c>
      <c r="F382" s="120">
        <v>20.75</v>
      </c>
      <c r="G382" s="120">
        <v>21.355</v>
      </c>
      <c r="H382" s="121" t="s">
        <v>76</v>
      </c>
      <c r="I382" s="122">
        <v>1986074</v>
      </c>
      <c r="J382" s="121" t="s">
        <v>76</v>
      </c>
      <c r="K382" s="120">
        <v>21.182400000000001</v>
      </c>
      <c r="L382" s="120">
        <v>0.16</v>
      </c>
      <c r="M382" s="120">
        <v>0.60499999999999998</v>
      </c>
      <c r="N382" s="119">
        <v>0.29097460000000003</v>
      </c>
      <c r="O382" s="118" t="s">
        <v>76</v>
      </c>
    </row>
    <row r="383" spans="1:15" x14ac:dyDescent="0.15">
      <c r="A383" s="125">
        <v>40921</v>
      </c>
      <c r="B383" s="120">
        <v>20.89</v>
      </c>
      <c r="C383" s="124">
        <v>0.46</v>
      </c>
      <c r="D383" s="119">
        <v>2.2515899999999998E-2</v>
      </c>
      <c r="E383" s="120">
        <v>20.58</v>
      </c>
      <c r="F383" s="120">
        <v>20.364999999999998</v>
      </c>
      <c r="G383" s="120">
        <v>21.01</v>
      </c>
      <c r="H383" s="121" t="s">
        <v>76</v>
      </c>
      <c r="I383" s="122">
        <v>1538430</v>
      </c>
      <c r="J383" s="121" t="s">
        <v>76</v>
      </c>
      <c r="K383" s="120">
        <v>20.827999999999999</v>
      </c>
      <c r="L383" s="120">
        <v>0.31</v>
      </c>
      <c r="M383" s="120">
        <v>0.64500000000000002</v>
      </c>
      <c r="N383" s="119">
        <v>-0.36952740000000001</v>
      </c>
      <c r="O383" s="118" t="s">
        <v>76</v>
      </c>
    </row>
    <row r="384" spans="1:15" x14ac:dyDescent="0.15">
      <c r="A384" s="125">
        <v>40914</v>
      </c>
      <c r="B384" s="120">
        <v>20.43</v>
      </c>
      <c r="C384" s="124">
        <v>-0.19</v>
      </c>
      <c r="D384" s="119">
        <v>-9.2143999999999993E-3</v>
      </c>
      <c r="E384" s="120">
        <v>21.4</v>
      </c>
      <c r="F384" s="120">
        <v>20.22</v>
      </c>
      <c r="G384" s="120">
        <v>21.42</v>
      </c>
      <c r="H384" s="121" t="s">
        <v>76</v>
      </c>
      <c r="I384" s="122">
        <v>2440122</v>
      </c>
      <c r="J384" s="121" t="s">
        <v>76</v>
      </c>
      <c r="K384" s="120">
        <v>20.456700000000001</v>
      </c>
      <c r="L384" s="120">
        <v>-0.97</v>
      </c>
      <c r="M384" s="120">
        <v>1.2</v>
      </c>
      <c r="N384" s="119">
        <v>0.29715619999999998</v>
      </c>
      <c r="O384" s="118" t="s">
        <v>76</v>
      </c>
    </row>
    <row r="385" spans="1:15" x14ac:dyDescent="0.15">
      <c r="A385" s="125">
        <v>40907</v>
      </c>
      <c r="B385" s="120">
        <v>20.62</v>
      </c>
      <c r="C385" s="124">
        <v>-5.0000000000000001E-3</v>
      </c>
      <c r="D385" s="119">
        <v>-2.4240000000000001E-4</v>
      </c>
      <c r="E385" s="120">
        <v>20.515000000000001</v>
      </c>
      <c r="F385" s="120">
        <v>20.260000000000002</v>
      </c>
      <c r="G385" s="120">
        <v>20.82</v>
      </c>
      <c r="H385" s="121" t="s">
        <v>76</v>
      </c>
      <c r="I385" s="122">
        <v>1881132</v>
      </c>
      <c r="J385" s="121" t="s">
        <v>76</v>
      </c>
      <c r="K385" s="120">
        <v>20.6113</v>
      </c>
      <c r="L385" s="120">
        <v>0.105</v>
      </c>
      <c r="M385" s="120">
        <v>0.56000000000000005</v>
      </c>
      <c r="N385" s="119">
        <v>-0.47582029999999997</v>
      </c>
      <c r="O385" s="118" t="s">
        <v>76</v>
      </c>
    </row>
    <row r="386" spans="1:15" x14ac:dyDescent="0.15">
      <c r="A386" s="125">
        <v>40900</v>
      </c>
      <c r="B386" s="120">
        <v>20.625</v>
      </c>
      <c r="C386" s="124">
        <v>1.5349999999999999</v>
      </c>
      <c r="D386" s="119">
        <v>8.0408599999999997E-2</v>
      </c>
      <c r="E386" s="120">
        <v>19.18</v>
      </c>
      <c r="F386" s="120">
        <v>18.72</v>
      </c>
      <c r="G386" s="120">
        <v>20.695</v>
      </c>
      <c r="H386" s="121" t="s">
        <v>76</v>
      </c>
      <c r="I386" s="122">
        <v>3588716</v>
      </c>
      <c r="J386" s="121" t="s">
        <v>76</v>
      </c>
      <c r="K386" s="120">
        <v>20.55855</v>
      </c>
      <c r="L386" s="120">
        <v>1.4450000000000001</v>
      </c>
      <c r="M386" s="120">
        <v>1.9750000000000001</v>
      </c>
      <c r="N386" s="119">
        <v>0.16563910000000001</v>
      </c>
      <c r="O386" s="118" t="s">
        <v>76</v>
      </c>
    </row>
    <row r="387" spans="1:15" x14ac:dyDescent="0.15">
      <c r="A387" s="125">
        <v>40893</v>
      </c>
      <c r="B387" s="120">
        <v>19.09</v>
      </c>
      <c r="C387" s="124">
        <v>-8.5000000000000006E-2</v>
      </c>
      <c r="D387" s="119">
        <v>-4.4329E-3</v>
      </c>
      <c r="E387" s="120">
        <v>18.905000000000001</v>
      </c>
      <c r="F387" s="120">
        <v>18.430499999999999</v>
      </c>
      <c r="G387" s="120">
        <v>19.414999999999999</v>
      </c>
      <c r="H387" s="121" t="s">
        <v>76</v>
      </c>
      <c r="I387" s="122">
        <v>3078754</v>
      </c>
      <c r="J387" s="121" t="s">
        <v>76</v>
      </c>
      <c r="K387" s="120">
        <v>19.12735</v>
      </c>
      <c r="L387" s="120">
        <v>0.185</v>
      </c>
      <c r="M387" s="120">
        <v>0.98450000000000004</v>
      </c>
      <c r="N387" s="119">
        <v>-9.98748E-2</v>
      </c>
      <c r="O387" s="118" t="s">
        <v>76</v>
      </c>
    </row>
    <row r="388" spans="1:15" x14ac:dyDescent="0.15">
      <c r="A388" s="125">
        <v>40886</v>
      </c>
      <c r="B388" s="120">
        <v>19.175000000000001</v>
      </c>
      <c r="C388" s="124">
        <v>0.04</v>
      </c>
      <c r="D388" s="119">
        <v>2.0904000000000001E-3</v>
      </c>
      <c r="E388" s="120">
        <v>19.385000000000002</v>
      </c>
      <c r="F388" s="120">
        <v>18.715</v>
      </c>
      <c r="G388" s="120">
        <v>19.649999999999999</v>
      </c>
      <c r="H388" s="121" t="s">
        <v>76</v>
      </c>
      <c r="I388" s="122">
        <v>3420362</v>
      </c>
      <c r="J388" s="121" t="s">
        <v>76</v>
      </c>
      <c r="K388" s="120">
        <v>19.120950000000001</v>
      </c>
      <c r="L388" s="120">
        <v>-0.21</v>
      </c>
      <c r="M388" s="120">
        <v>0.93500000000000005</v>
      </c>
      <c r="N388" s="119">
        <v>-1.2487E-2</v>
      </c>
      <c r="O388" s="118" t="s">
        <v>76</v>
      </c>
    </row>
    <row r="389" spans="1:15" x14ac:dyDescent="0.15">
      <c r="A389" s="125">
        <v>40879</v>
      </c>
      <c r="B389" s="120">
        <v>19.135000000000002</v>
      </c>
      <c r="C389" s="124">
        <v>1.2949999999999999</v>
      </c>
      <c r="D389" s="119">
        <v>7.2589699999999993E-2</v>
      </c>
      <c r="E389" s="120">
        <v>18.420000000000002</v>
      </c>
      <c r="F389" s="120">
        <v>18.074999999999999</v>
      </c>
      <c r="G389" s="120">
        <v>19.87</v>
      </c>
      <c r="H389" s="121" t="s">
        <v>76</v>
      </c>
      <c r="I389" s="122">
        <v>3463612</v>
      </c>
      <c r="J389" s="121" t="s">
        <v>76</v>
      </c>
      <c r="K389" s="120">
        <v>19.4618</v>
      </c>
      <c r="L389" s="120">
        <v>0.71499999999999997</v>
      </c>
      <c r="M389" s="120">
        <v>1.7949999999999999</v>
      </c>
      <c r="N389" s="119">
        <v>0.70421809999999996</v>
      </c>
      <c r="O389" s="118" t="s">
        <v>76</v>
      </c>
    </row>
    <row r="390" spans="1:15" x14ac:dyDescent="0.15">
      <c r="A390" s="125">
        <v>40872</v>
      </c>
      <c r="B390" s="120">
        <v>17.84</v>
      </c>
      <c r="C390" s="124">
        <v>-0.35499999999999998</v>
      </c>
      <c r="D390" s="119">
        <v>-1.9510900000000001E-2</v>
      </c>
      <c r="E390" s="120">
        <v>17.899999999999999</v>
      </c>
      <c r="F390" s="120">
        <v>17.649999999999999</v>
      </c>
      <c r="G390" s="120">
        <v>18.3150005</v>
      </c>
      <c r="H390" s="121" t="s">
        <v>76</v>
      </c>
      <c r="I390" s="122">
        <v>2032376</v>
      </c>
      <c r="J390" s="121" t="s">
        <v>76</v>
      </c>
      <c r="K390" s="120">
        <v>17.996400000000001</v>
      </c>
      <c r="L390" s="120">
        <v>-0.06</v>
      </c>
      <c r="M390" s="120">
        <v>0.66500000000000004</v>
      </c>
      <c r="N390" s="119">
        <v>-0.11782960000000001</v>
      </c>
      <c r="O390" s="118" t="s">
        <v>76</v>
      </c>
    </row>
    <row r="391" spans="1:15" x14ac:dyDescent="0.15">
      <c r="A391" s="125">
        <v>40865</v>
      </c>
      <c r="B391" s="120">
        <v>18.195</v>
      </c>
      <c r="C391" s="124">
        <v>-0.30499999999999999</v>
      </c>
      <c r="D391" s="119">
        <v>-1.6486500000000001E-2</v>
      </c>
      <c r="E391" s="120">
        <v>18.414999999999999</v>
      </c>
      <c r="F391" s="120">
        <v>17.635000000000002</v>
      </c>
      <c r="G391" s="120">
        <v>18.64</v>
      </c>
      <c r="H391" s="121" t="s">
        <v>76</v>
      </c>
      <c r="I391" s="122">
        <v>2303836</v>
      </c>
      <c r="J391" s="121" t="s">
        <v>76</v>
      </c>
      <c r="K391" s="120">
        <v>17.954650000000001</v>
      </c>
      <c r="L391" s="120">
        <v>-0.22</v>
      </c>
      <c r="M391" s="120">
        <v>1.0049999999999999</v>
      </c>
      <c r="N391" s="119">
        <v>-8.0291799999999997E-2</v>
      </c>
      <c r="O391" s="118" t="s">
        <v>76</v>
      </c>
    </row>
    <row r="392" spans="1:15" x14ac:dyDescent="0.15">
      <c r="A392" s="125">
        <v>40858</v>
      </c>
      <c r="B392" s="120">
        <v>18.5</v>
      </c>
      <c r="C392" s="124">
        <v>0.27500000000000002</v>
      </c>
      <c r="D392" s="119">
        <v>1.5089200000000001E-2</v>
      </c>
      <c r="E392" s="120">
        <v>18.149999999999999</v>
      </c>
      <c r="F392" s="120">
        <v>17.844999999999999</v>
      </c>
      <c r="G392" s="120">
        <v>18.649999999999999</v>
      </c>
      <c r="H392" s="121" t="s">
        <v>76</v>
      </c>
      <c r="I392" s="122">
        <v>2504964</v>
      </c>
      <c r="J392" s="121" t="s">
        <v>76</v>
      </c>
      <c r="K392" s="120">
        <v>18.492049999999999</v>
      </c>
      <c r="L392" s="120">
        <v>0.35</v>
      </c>
      <c r="M392" s="120">
        <v>0.80500000000000005</v>
      </c>
      <c r="N392" s="119">
        <v>-0.4453165</v>
      </c>
      <c r="O392" s="118" t="s">
        <v>76</v>
      </c>
    </row>
    <row r="393" spans="1:15" x14ac:dyDescent="0.15">
      <c r="A393" s="125">
        <v>40851</v>
      </c>
      <c r="B393" s="120">
        <v>18.225000000000001</v>
      </c>
      <c r="C393" s="124">
        <v>-0.11</v>
      </c>
      <c r="D393" s="119">
        <v>-5.9994999999999996E-3</v>
      </c>
      <c r="E393" s="120">
        <v>18.12</v>
      </c>
      <c r="F393" s="120">
        <v>17.12</v>
      </c>
      <c r="G393" s="120">
        <v>18.875</v>
      </c>
      <c r="H393" s="121" t="s">
        <v>76</v>
      </c>
      <c r="I393" s="122">
        <v>4516024</v>
      </c>
      <c r="J393" s="121" t="s">
        <v>76</v>
      </c>
      <c r="K393" s="120">
        <v>18.313649999999999</v>
      </c>
      <c r="L393" s="120">
        <v>0.105</v>
      </c>
      <c r="M393" s="120">
        <v>1.7549999999999999</v>
      </c>
      <c r="N393" s="119">
        <v>-0.4744353</v>
      </c>
      <c r="O393" s="118" t="s">
        <v>76</v>
      </c>
    </row>
    <row r="394" spans="1:15" x14ac:dyDescent="0.15">
      <c r="A394" s="125">
        <v>40844</v>
      </c>
      <c r="B394" s="120">
        <v>18.335000000000001</v>
      </c>
      <c r="C394" s="124">
        <v>2.9</v>
      </c>
      <c r="D394" s="119">
        <v>0.18788469999999999</v>
      </c>
      <c r="E394" s="120">
        <v>15.455</v>
      </c>
      <c r="F394" s="120">
        <v>15.445</v>
      </c>
      <c r="G394" s="120">
        <v>18.46</v>
      </c>
      <c r="H394" s="121" t="s">
        <v>76</v>
      </c>
      <c r="I394" s="122">
        <v>8592708</v>
      </c>
      <c r="J394" s="121" t="s">
        <v>76</v>
      </c>
      <c r="K394" s="120">
        <v>18.238299999999999</v>
      </c>
      <c r="L394" s="120">
        <v>2.88</v>
      </c>
      <c r="M394" s="120">
        <v>3.0150000000000001</v>
      </c>
      <c r="N394" s="119">
        <v>2.2917207999999998</v>
      </c>
      <c r="O394" s="118" t="s">
        <v>76</v>
      </c>
    </row>
    <row r="395" spans="1:15" x14ac:dyDescent="0.15">
      <c r="A395" s="125">
        <v>40837</v>
      </c>
      <c r="B395" s="120">
        <v>15.435</v>
      </c>
      <c r="C395" s="124">
        <v>0.68500000000000005</v>
      </c>
      <c r="D395" s="119">
        <v>4.6440700000000001E-2</v>
      </c>
      <c r="E395" s="120">
        <v>14.615</v>
      </c>
      <c r="F395" s="120">
        <v>14.1</v>
      </c>
      <c r="G395" s="120">
        <v>15.5</v>
      </c>
      <c r="H395" s="121" t="s">
        <v>76</v>
      </c>
      <c r="I395" s="122">
        <v>2610400</v>
      </c>
      <c r="J395" s="121" t="s">
        <v>76</v>
      </c>
      <c r="K395" s="120">
        <v>15.2888</v>
      </c>
      <c r="L395" s="120">
        <v>0.82</v>
      </c>
      <c r="M395" s="120">
        <v>1.4</v>
      </c>
      <c r="N395" s="119">
        <v>-0.29355239999999999</v>
      </c>
      <c r="O395" s="118" t="s">
        <v>76</v>
      </c>
    </row>
    <row r="396" spans="1:15" x14ac:dyDescent="0.15">
      <c r="A396" s="125">
        <v>40830</v>
      </c>
      <c r="B396" s="120">
        <v>14.75</v>
      </c>
      <c r="C396" s="124">
        <v>0.68500000000000005</v>
      </c>
      <c r="D396" s="119">
        <v>4.8702500000000003E-2</v>
      </c>
      <c r="E396" s="120">
        <v>14.355</v>
      </c>
      <c r="F396" s="120">
        <v>14.34</v>
      </c>
      <c r="G396" s="120">
        <v>14.95</v>
      </c>
      <c r="H396" s="121" t="s">
        <v>76</v>
      </c>
      <c r="I396" s="122">
        <v>3695108</v>
      </c>
      <c r="J396" s="121" t="s">
        <v>76</v>
      </c>
      <c r="K396" s="120">
        <v>14.66525</v>
      </c>
      <c r="L396" s="120">
        <v>0.39500000000000002</v>
      </c>
      <c r="M396" s="120">
        <v>0.61</v>
      </c>
      <c r="N396" s="119">
        <v>-0.5716</v>
      </c>
      <c r="O396" s="118" t="s">
        <v>76</v>
      </c>
    </row>
    <row r="397" spans="1:15" x14ac:dyDescent="0.15">
      <c r="A397" s="125">
        <v>40823</v>
      </c>
      <c r="B397" s="120">
        <v>14.065</v>
      </c>
      <c r="C397" s="124">
        <v>0.20499999999999999</v>
      </c>
      <c r="D397" s="119">
        <v>1.47908E-2</v>
      </c>
      <c r="E397" s="120">
        <v>13.734999999999999</v>
      </c>
      <c r="F397" s="120">
        <v>12.36</v>
      </c>
      <c r="G397" s="120">
        <v>14.395</v>
      </c>
      <c r="H397" s="121" t="s">
        <v>76</v>
      </c>
      <c r="I397" s="122">
        <v>8625368</v>
      </c>
      <c r="J397" s="121" t="s">
        <v>76</v>
      </c>
      <c r="K397" s="120">
        <v>14.2098</v>
      </c>
      <c r="L397" s="120">
        <v>0.33</v>
      </c>
      <c r="M397" s="120">
        <v>2.0350000000000001</v>
      </c>
      <c r="N397" s="119">
        <v>1.0042747000000001</v>
      </c>
      <c r="O397" s="118" t="s">
        <v>76</v>
      </c>
    </row>
    <row r="398" spans="1:15" x14ac:dyDescent="0.15">
      <c r="A398" s="125">
        <v>40816</v>
      </c>
      <c r="B398" s="120">
        <v>13.86</v>
      </c>
      <c r="C398" s="124">
        <v>-0.77500000000000002</v>
      </c>
      <c r="D398" s="119">
        <v>-5.2955200000000001E-2</v>
      </c>
      <c r="E398" s="120">
        <v>14.705</v>
      </c>
      <c r="F398" s="120">
        <v>13.85</v>
      </c>
      <c r="G398" s="120">
        <v>15.505000000000001</v>
      </c>
      <c r="H398" s="121" t="s">
        <v>76</v>
      </c>
      <c r="I398" s="122">
        <v>4303486</v>
      </c>
      <c r="J398" s="121" t="s">
        <v>76</v>
      </c>
      <c r="K398" s="120">
        <v>14.2104</v>
      </c>
      <c r="L398" s="120">
        <v>-0.84499999999999997</v>
      </c>
      <c r="M398" s="120">
        <v>1.655</v>
      </c>
      <c r="N398" s="119">
        <v>0.25371830000000001</v>
      </c>
      <c r="O398" s="118" t="s">
        <v>76</v>
      </c>
    </row>
    <row r="399" spans="1:15" x14ac:dyDescent="0.15">
      <c r="A399" s="125">
        <v>40809</v>
      </c>
      <c r="B399" s="120">
        <v>14.635</v>
      </c>
      <c r="C399" s="124">
        <v>-1.375</v>
      </c>
      <c r="D399" s="119">
        <v>-8.5883799999999996E-2</v>
      </c>
      <c r="E399" s="120">
        <v>15.824999999999999</v>
      </c>
      <c r="F399" s="120">
        <v>14.244999999999999</v>
      </c>
      <c r="G399" s="120">
        <v>16.074999999999999</v>
      </c>
      <c r="H399" s="121" t="s">
        <v>76</v>
      </c>
      <c r="I399" s="122">
        <v>3432578</v>
      </c>
      <c r="J399" s="121" t="s">
        <v>76</v>
      </c>
      <c r="K399" s="120">
        <v>14.556800000000001</v>
      </c>
      <c r="L399" s="120">
        <v>-1.19</v>
      </c>
      <c r="M399" s="120">
        <v>1.83</v>
      </c>
      <c r="N399" s="119">
        <v>-6.9507399999999997E-2</v>
      </c>
      <c r="O399" s="118" t="s">
        <v>76</v>
      </c>
    </row>
    <row r="400" spans="1:15" x14ac:dyDescent="0.15">
      <c r="A400" s="125">
        <v>40802</v>
      </c>
      <c r="B400" s="120">
        <v>16.010000000000002</v>
      </c>
      <c r="C400" s="124">
        <v>0.65</v>
      </c>
      <c r="D400" s="119">
        <v>4.23177E-2</v>
      </c>
      <c r="E400" s="120">
        <v>15.14</v>
      </c>
      <c r="F400" s="120">
        <v>14.782500499999999</v>
      </c>
      <c r="G400" s="120">
        <v>16.57</v>
      </c>
      <c r="H400" s="121" t="s">
        <v>76</v>
      </c>
      <c r="I400" s="122">
        <v>3688990</v>
      </c>
      <c r="J400" s="121" t="s">
        <v>76</v>
      </c>
      <c r="K400" s="120">
        <v>16.1021</v>
      </c>
      <c r="L400" s="120">
        <v>0.87</v>
      </c>
      <c r="M400" s="120">
        <v>1.7875000000000001</v>
      </c>
      <c r="N400" s="119">
        <v>9.6475999999999992E-3</v>
      </c>
      <c r="O400" s="118" t="s">
        <v>76</v>
      </c>
    </row>
    <row r="401" spans="1:15" x14ac:dyDescent="0.15">
      <c r="A401" s="125">
        <v>40795</v>
      </c>
      <c r="B401" s="120">
        <v>15.36</v>
      </c>
      <c r="C401" s="124">
        <v>-0.435</v>
      </c>
      <c r="D401" s="119">
        <v>-2.75404E-2</v>
      </c>
      <c r="E401" s="120">
        <v>15.4</v>
      </c>
      <c r="F401" s="120">
        <v>14.865</v>
      </c>
      <c r="G401" s="120">
        <v>16.274999999999999</v>
      </c>
      <c r="H401" s="121" t="s">
        <v>76</v>
      </c>
      <c r="I401" s="122">
        <v>3653740</v>
      </c>
      <c r="J401" s="121" t="s">
        <v>76</v>
      </c>
      <c r="K401" s="120">
        <v>15.345549999999999</v>
      </c>
      <c r="L401" s="120">
        <v>-0.04</v>
      </c>
      <c r="M401" s="120">
        <v>1.41</v>
      </c>
      <c r="N401" s="119">
        <v>-0.29222910000000002</v>
      </c>
      <c r="O401" s="118" t="s">
        <v>76</v>
      </c>
    </row>
    <row r="402" spans="1:15" x14ac:dyDescent="0.15">
      <c r="A402" s="125">
        <v>40788</v>
      </c>
      <c r="B402" s="120">
        <v>15.795</v>
      </c>
      <c r="C402" s="124">
        <v>-1.0900000000000001</v>
      </c>
      <c r="D402" s="119">
        <v>-6.4554299999999995E-2</v>
      </c>
      <c r="E402" s="120">
        <v>17.065000000000001</v>
      </c>
      <c r="F402" s="120">
        <v>15.625</v>
      </c>
      <c r="G402" s="120">
        <v>17.5</v>
      </c>
      <c r="H402" s="121" t="s">
        <v>76</v>
      </c>
      <c r="I402" s="122">
        <v>5162320</v>
      </c>
      <c r="J402" s="121" t="s">
        <v>76</v>
      </c>
      <c r="K402" s="120">
        <v>15.828099999999999</v>
      </c>
      <c r="L402" s="120">
        <v>-1.27</v>
      </c>
      <c r="M402" s="120">
        <v>1.875</v>
      </c>
      <c r="N402" s="119">
        <v>0.26642359999999998</v>
      </c>
      <c r="O402" s="118" t="s">
        <v>76</v>
      </c>
    </row>
    <row r="403" spans="1:15" x14ac:dyDescent="0.15">
      <c r="A403" s="125">
        <v>40781</v>
      </c>
      <c r="B403" s="120">
        <v>16.885000000000002</v>
      </c>
      <c r="C403" s="124">
        <v>1.395</v>
      </c>
      <c r="D403" s="119">
        <v>9.0058100000000002E-2</v>
      </c>
      <c r="E403" s="120">
        <v>15.865</v>
      </c>
      <c r="F403" s="120">
        <v>15.02</v>
      </c>
      <c r="G403" s="120">
        <v>17.18</v>
      </c>
      <c r="H403" s="121" t="s">
        <v>76</v>
      </c>
      <c r="I403" s="122">
        <v>4076298</v>
      </c>
      <c r="J403" s="121" t="s">
        <v>76</v>
      </c>
      <c r="K403" s="120">
        <v>16.7729</v>
      </c>
      <c r="L403" s="120">
        <v>1.02</v>
      </c>
      <c r="M403" s="120">
        <v>2.16</v>
      </c>
      <c r="N403" s="119">
        <v>0.17782329999999999</v>
      </c>
      <c r="O403" s="118" t="s">
        <v>76</v>
      </c>
    </row>
    <row r="404" spans="1:15" x14ac:dyDescent="0.15">
      <c r="A404" s="125">
        <v>40774</v>
      </c>
      <c r="B404" s="120">
        <v>15.49</v>
      </c>
      <c r="C404" s="124">
        <v>-0.82</v>
      </c>
      <c r="D404" s="119">
        <v>-5.0275899999999998E-2</v>
      </c>
      <c r="E404" s="120">
        <v>16.62</v>
      </c>
      <c r="F404" s="120">
        <v>15.15</v>
      </c>
      <c r="G404" s="120">
        <v>16.72</v>
      </c>
      <c r="H404" s="121" t="s">
        <v>76</v>
      </c>
      <c r="I404" s="122">
        <v>3460874</v>
      </c>
      <c r="J404" s="121" t="s">
        <v>76</v>
      </c>
      <c r="K404" s="120">
        <v>15.8522</v>
      </c>
      <c r="L404" s="120">
        <v>-1.1299999999999999</v>
      </c>
      <c r="M404" s="120">
        <v>1.57</v>
      </c>
      <c r="N404" s="119">
        <v>-0.4450481</v>
      </c>
      <c r="O404" s="118" t="s">
        <v>76</v>
      </c>
    </row>
    <row r="405" spans="1:15" x14ac:dyDescent="0.15">
      <c r="A405" s="125">
        <v>40767</v>
      </c>
      <c r="B405" s="120">
        <v>16.309999999999999</v>
      </c>
      <c r="C405" s="124">
        <v>0.53</v>
      </c>
      <c r="D405" s="119">
        <v>3.35868E-2</v>
      </c>
      <c r="E405" s="120">
        <v>15.25</v>
      </c>
      <c r="F405" s="120">
        <v>14.685</v>
      </c>
      <c r="G405" s="120">
        <v>16.87</v>
      </c>
      <c r="H405" s="121" t="s">
        <v>76</v>
      </c>
      <c r="I405" s="122">
        <v>6236350</v>
      </c>
      <c r="J405" s="121" t="s">
        <v>76</v>
      </c>
      <c r="K405" s="120">
        <v>16.405449999999998</v>
      </c>
      <c r="L405" s="120">
        <v>1.06</v>
      </c>
      <c r="M405" s="120">
        <v>2.1850000000000001</v>
      </c>
      <c r="N405" s="119">
        <v>-0.1381512</v>
      </c>
      <c r="O405" s="118" t="s">
        <v>76</v>
      </c>
    </row>
    <row r="406" spans="1:15" x14ac:dyDescent="0.15">
      <c r="A406" s="125">
        <v>40760</v>
      </c>
      <c r="B406" s="120">
        <v>15.78</v>
      </c>
      <c r="C406" s="124">
        <v>-1.825</v>
      </c>
      <c r="D406" s="119">
        <v>-0.1036637</v>
      </c>
      <c r="E406" s="120">
        <v>17.75</v>
      </c>
      <c r="F406" s="120">
        <v>14.28</v>
      </c>
      <c r="G406" s="120">
        <v>17.844999999999999</v>
      </c>
      <c r="H406" s="121" t="s">
        <v>76</v>
      </c>
      <c r="I406" s="122">
        <v>7236014</v>
      </c>
      <c r="J406" s="121" t="s">
        <v>76</v>
      </c>
      <c r="K406" s="120">
        <v>15.604200000000001</v>
      </c>
      <c r="L406" s="120">
        <v>-1.97</v>
      </c>
      <c r="M406" s="120">
        <v>3.5649999999999999</v>
      </c>
      <c r="N406" s="119">
        <v>0.11075169999999999</v>
      </c>
      <c r="O406" s="118" t="s">
        <v>76</v>
      </c>
    </row>
    <row r="407" spans="1:15" x14ac:dyDescent="0.15">
      <c r="A407" s="125">
        <v>40753</v>
      </c>
      <c r="B407" s="120">
        <v>17.605</v>
      </c>
      <c r="C407" s="124">
        <v>-0.12</v>
      </c>
      <c r="D407" s="119">
        <v>-6.7701000000000002E-3</v>
      </c>
      <c r="E407" s="120">
        <v>18.02</v>
      </c>
      <c r="F407" s="120">
        <v>16.84</v>
      </c>
      <c r="G407" s="120">
        <v>18.75</v>
      </c>
      <c r="H407" s="121" t="s">
        <v>76</v>
      </c>
      <c r="I407" s="122">
        <v>6514520</v>
      </c>
      <c r="J407" s="121" t="s">
        <v>76</v>
      </c>
      <c r="K407" s="120">
        <v>17.565950000000001</v>
      </c>
      <c r="L407" s="120">
        <v>-0.41499999999999998</v>
      </c>
      <c r="M407" s="120">
        <v>1.91</v>
      </c>
      <c r="N407" s="119">
        <v>0.65918639999999995</v>
      </c>
      <c r="O407" s="118" t="s">
        <v>76</v>
      </c>
    </row>
    <row r="408" spans="1:15" x14ac:dyDescent="0.15">
      <c r="A408" s="125">
        <v>40746</v>
      </c>
      <c r="B408" s="120">
        <v>17.725000000000001</v>
      </c>
      <c r="C408" s="124">
        <v>0.22</v>
      </c>
      <c r="D408" s="119">
        <v>1.25678E-2</v>
      </c>
      <c r="E408" s="120">
        <v>17.414999999999999</v>
      </c>
      <c r="F408" s="120">
        <v>17.125</v>
      </c>
      <c r="G408" s="120">
        <v>18.190000000000001</v>
      </c>
      <c r="H408" s="121" t="s">
        <v>76</v>
      </c>
      <c r="I408" s="122">
        <v>3926334</v>
      </c>
      <c r="J408" s="121" t="s">
        <v>76</v>
      </c>
      <c r="K408" s="120">
        <v>17.830249999999999</v>
      </c>
      <c r="L408" s="120">
        <v>0.31</v>
      </c>
      <c r="M408" s="120">
        <v>1.0649999999999999</v>
      </c>
      <c r="N408" s="119">
        <v>0.44097069999999999</v>
      </c>
      <c r="O408" s="118" t="s">
        <v>76</v>
      </c>
    </row>
    <row r="409" spans="1:15" x14ac:dyDescent="0.15">
      <c r="A409" s="125">
        <v>40739</v>
      </c>
      <c r="B409" s="120">
        <v>17.504999999999999</v>
      </c>
      <c r="C409" s="124">
        <v>-1.97</v>
      </c>
      <c r="D409" s="119">
        <v>-0.1011553</v>
      </c>
      <c r="E409" s="120">
        <v>19.335000000000001</v>
      </c>
      <c r="F409" s="120">
        <v>17.424999</v>
      </c>
      <c r="G409" s="120">
        <v>19.37</v>
      </c>
      <c r="H409" s="121" t="s">
        <v>76</v>
      </c>
      <c r="I409" s="122">
        <v>2724784</v>
      </c>
      <c r="J409" s="121" t="s">
        <v>76</v>
      </c>
      <c r="K409" s="120">
        <v>17.56025</v>
      </c>
      <c r="L409" s="120">
        <v>-1.83</v>
      </c>
      <c r="M409" s="120">
        <v>1.9450000000000001</v>
      </c>
      <c r="N409" s="119">
        <v>-0.26272099999999998</v>
      </c>
      <c r="O409" s="118" t="s">
        <v>76</v>
      </c>
    </row>
    <row r="410" spans="1:15" x14ac:dyDescent="0.15">
      <c r="A410" s="125">
        <v>40732</v>
      </c>
      <c r="B410" s="120">
        <v>19.475000000000001</v>
      </c>
      <c r="C410" s="124">
        <v>0.26500000000000001</v>
      </c>
      <c r="D410" s="119">
        <v>1.3794900000000001E-2</v>
      </c>
      <c r="E410" s="120">
        <v>19.27</v>
      </c>
      <c r="F410" s="120">
        <v>19.18</v>
      </c>
      <c r="G410" s="120">
        <v>19.995000000000001</v>
      </c>
      <c r="H410" s="121" t="s">
        <v>76</v>
      </c>
      <c r="I410" s="122">
        <v>3695730</v>
      </c>
      <c r="J410" s="121" t="s">
        <v>76</v>
      </c>
      <c r="K410" s="120">
        <v>19.463149999999999</v>
      </c>
      <c r="L410" s="120">
        <v>0.20499999999999999</v>
      </c>
      <c r="M410" s="120">
        <v>0.81499999999999995</v>
      </c>
      <c r="N410" s="119">
        <v>-0.2803137</v>
      </c>
      <c r="O410" s="118" t="s">
        <v>76</v>
      </c>
    </row>
    <row r="411" spans="1:15" x14ac:dyDescent="0.15">
      <c r="A411" s="125">
        <v>40725</v>
      </c>
      <c r="B411" s="120">
        <v>19.21</v>
      </c>
      <c r="C411" s="124">
        <v>0.82250000000000001</v>
      </c>
      <c r="D411" s="119">
        <v>4.47315E-2</v>
      </c>
      <c r="E411" s="120">
        <v>18.465</v>
      </c>
      <c r="F411" s="120">
        <v>18.07</v>
      </c>
      <c r="G411" s="120">
        <v>19.295000000000002</v>
      </c>
      <c r="H411" s="121" t="s">
        <v>76</v>
      </c>
      <c r="I411" s="122">
        <v>5135196</v>
      </c>
      <c r="J411" s="121" t="s">
        <v>76</v>
      </c>
      <c r="K411" s="120">
        <v>18.91545</v>
      </c>
      <c r="L411" s="120">
        <v>0.745</v>
      </c>
      <c r="M411" s="120">
        <v>1.2250000000000001</v>
      </c>
      <c r="N411" s="119">
        <v>-0.62114190000000002</v>
      </c>
      <c r="O411" s="118" t="s">
        <v>76</v>
      </c>
    </row>
    <row r="412" spans="1:15" x14ac:dyDescent="0.15">
      <c r="A412" s="125">
        <v>40718</v>
      </c>
      <c r="B412" s="120">
        <v>18.387499999999999</v>
      </c>
      <c r="C412" s="124">
        <v>0.155</v>
      </c>
      <c r="D412" s="119">
        <v>8.5012999999999998E-3</v>
      </c>
      <c r="E412" s="120">
        <v>18.2</v>
      </c>
      <c r="F412" s="120">
        <v>18.2</v>
      </c>
      <c r="G412" s="120">
        <v>19.037500000000001</v>
      </c>
      <c r="H412" s="121" t="s">
        <v>76</v>
      </c>
      <c r="I412" s="122">
        <v>13554404</v>
      </c>
      <c r="J412" s="121" t="s">
        <v>76</v>
      </c>
      <c r="K412" s="120">
        <v>18.451174999999999</v>
      </c>
      <c r="L412" s="120">
        <v>0.1875</v>
      </c>
      <c r="M412" s="120">
        <v>0.83750000000000002</v>
      </c>
      <c r="N412" s="119">
        <v>1.9424901000000001</v>
      </c>
      <c r="O412" s="118" t="s">
        <v>76</v>
      </c>
    </row>
    <row r="413" spans="1:15" x14ac:dyDescent="0.15">
      <c r="A413" s="125">
        <v>40711</v>
      </c>
      <c r="B413" s="120">
        <v>18.232500000000002</v>
      </c>
      <c r="C413" s="124">
        <v>-0.14749999999999999</v>
      </c>
      <c r="D413" s="119">
        <v>-8.0249999999999991E-3</v>
      </c>
      <c r="E413" s="120">
        <v>18.452500000000001</v>
      </c>
      <c r="F413" s="120">
        <v>17.655000000000001</v>
      </c>
      <c r="G413" s="120">
        <v>18.517499999999998</v>
      </c>
      <c r="H413" s="121" t="s">
        <v>76</v>
      </c>
      <c r="I413" s="122">
        <v>4606440</v>
      </c>
      <c r="J413" s="121" t="s">
        <v>76</v>
      </c>
      <c r="K413" s="120">
        <v>18.245349999999998</v>
      </c>
      <c r="L413" s="120">
        <v>-0.22</v>
      </c>
      <c r="M413" s="120">
        <v>0.86250000000000004</v>
      </c>
      <c r="N413" s="119">
        <v>-4.07982E-2</v>
      </c>
      <c r="O413" s="118" t="s">
        <v>76</v>
      </c>
    </row>
    <row r="414" spans="1:15" x14ac:dyDescent="0.15">
      <c r="A414" s="125">
        <v>40704</v>
      </c>
      <c r="B414" s="120">
        <v>18.38</v>
      </c>
      <c r="C414" s="124">
        <v>-0.99750000000000005</v>
      </c>
      <c r="D414" s="119">
        <v>-5.1477200000000001E-2</v>
      </c>
      <c r="E414" s="120">
        <v>19.282499999999999</v>
      </c>
      <c r="F414" s="120">
        <v>17.877500000000001</v>
      </c>
      <c r="G414" s="120">
        <v>19.397500000000001</v>
      </c>
      <c r="H414" s="121" t="s">
        <v>76</v>
      </c>
      <c r="I414" s="122">
        <v>4802368</v>
      </c>
      <c r="J414" s="121" t="s">
        <v>76</v>
      </c>
      <c r="K414" s="120">
        <v>18.298549999999999</v>
      </c>
      <c r="L414" s="120">
        <v>-0.90249999999999997</v>
      </c>
      <c r="M414" s="120">
        <v>1.52</v>
      </c>
      <c r="N414" s="119">
        <v>0.1024264</v>
      </c>
      <c r="O414" s="118" t="s">
        <v>76</v>
      </c>
    </row>
    <row r="415" spans="1:15" x14ac:dyDescent="0.15">
      <c r="A415" s="125">
        <v>40697</v>
      </c>
      <c r="B415" s="120">
        <v>19.377500000000001</v>
      </c>
      <c r="C415" s="124">
        <v>0.24</v>
      </c>
      <c r="D415" s="119">
        <v>1.25408E-2</v>
      </c>
      <c r="E415" s="120">
        <v>19.2425</v>
      </c>
      <c r="F415" s="120">
        <v>19.239999999999998</v>
      </c>
      <c r="G415" s="120">
        <v>20.125</v>
      </c>
      <c r="H415" s="121" t="s">
        <v>76</v>
      </c>
      <c r="I415" s="122">
        <v>4356180</v>
      </c>
      <c r="J415" s="121" t="s">
        <v>76</v>
      </c>
      <c r="K415" s="120">
        <v>19.423950000000001</v>
      </c>
      <c r="L415" s="120">
        <v>0.13500000000000001</v>
      </c>
      <c r="M415" s="120">
        <v>0.88500000000000001</v>
      </c>
      <c r="N415" s="119">
        <v>0.50626959999999999</v>
      </c>
      <c r="O415" s="118" t="s">
        <v>76</v>
      </c>
    </row>
    <row r="416" spans="1:15" x14ac:dyDescent="0.15">
      <c r="A416" s="125">
        <v>40690</v>
      </c>
      <c r="B416" s="120">
        <v>19.137499999999999</v>
      </c>
      <c r="C416" s="124">
        <v>6.7500000000000004E-2</v>
      </c>
      <c r="D416" s="119">
        <v>3.5396E-3</v>
      </c>
      <c r="E416" s="120">
        <v>18.899999999999999</v>
      </c>
      <c r="F416" s="120">
        <v>18.252475</v>
      </c>
      <c r="G416" s="120">
        <v>19.295000000000002</v>
      </c>
      <c r="H416" s="121" t="s">
        <v>76</v>
      </c>
      <c r="I416" s="122">
        <v>2892032</v>
      </c>
      <c r="J416" s="121" t="s">
        <v>76</v>
      </c>
      <c r="K416" s="120">
        <v>19.068999999999999</v>
      </c>
      <c r="L416" s="120">
        <v>0.23749999999999999</v>
      </c>
      <c r="M416" s="120">
        <v>1.04253</v>
      </c>
      <c r="N416" s="119">
        <v>-0.25608649999999999</v>
      </c>
      <c r="O416" s="118" t="s">
        <v>76</v>
      </c>
    </row>
    <row r="417" spans="1:15" x14ac:dyDescent="0.15">
      <c r="A417" s="125">
        <v>40683</v>
      </c>
      <c r="B417" s="120">
        <v>19.07</v>
      </c>
      <c r="C417" s="124">
        <v>-0.3125</v>
      </c>
      <c r="D417" s="119">
        <v>-1.61228E-2</v>
      </c>
      <c r="E417" s="120">
        <v>19.355</v>
      </c>
      <c r="F417" s="120">
        <v>18.896149999999999</v>
      </c>
      <c r="G417" s="120">
        <v>19.87</v>
      </c>
      <c r="H417" s="121" t="s">
        <v>76</v>
      </c>
      <c r="I417" s="122">
        <v>3887592</v>
      </c>
      <c r="J417" s="121" t="s">
        <v>76</v>
      </c>
      <c r="K417" s="120">
        <v>19.049900000000001</v>
      </c>
      <c r="L417" s="120">
        <v>-0.28499999999999998</v>
      </c>
      <c r="M417" s="120">
        <v>0.97384999999999999</v>
      </c>
      <c r="N417" s="119">
        <v>0.2822093</v>
      </c>
      <c r="O417" s="118" t="s">
        <v>76</v>
      </c>
    </row>
    <row r="418" spans="1:15" x14ac:dyDescent="0.15">
      <c r="A418" s="125">
        <v>40676</v>
      </c>
      <c r="B418" s="120">
        <v>19.3825</v>
      </c>
      <c r="C418" s="124">
        <v>0.53</v>
      </c>
      <c r="D418" s="119">
        <v>2.8112999999999999E-2</v>
      </c>
      <c r="E418" s="120">
        <v>18.91</v>
      </c>
      <c r="F418" s="120">
        <v>18.877500000000001</v>
      </c>
      <c r="G418" s="120">
        <v>19.535</v>
      </c>
      <c r="H418" s="121" t="s">
        <v>76</v>
      </c>
      <c r="I418" s="122">
        <v>3031948</v>
      </c>
      <c r="J418" s="121" t="s">
        <v>76</v>
      </c>
      <c r="K418" s="120">
        <v>19.358675000000002</v>
      </c>
      <c r="L418" s="120">
        <v>0.47249999999999998</v>
      </c>
      <c r="M418" s="120">
        <v>0.65749999999999997</v>
      </c>
      <c r="N418" s="119">
        <v>-0.2172693</v>
      </c>
      <c r="O418" s="118" t="s">
        <v>76</v>
      </c>
    </row>
    <row r="419" spans="1:15" x14ac:dyDescent="0.15">
      <c r="A419" s="125">
        <v>40669</v>
      </c>
      <c r="B419" s="120">
        <v>18.852499999999999</v>
      </c>
      <c r="C419" s="124">
        <v>1.72</v>
      </c>
      <c r="D419" s="119">
        <v>0.100394</v>
      </c>
      <c r="E419" s="120">
        <v>17.147500000000001</v>
      </c>
      <c r="F419" s="120">
        <v>17.087499999999999</v>
      </c>
      <c r="G419" s="120">
        <v>18.9725</v>
      </c>
      <c r="H419" s="121" t="s">
        <v>76</v>
      </c>
      <c r="I419" s="122">
        <v>3873552</v>
      </c>
      <c r="J419" s="121" t="s">
        <v>76</v>
      </c>
      <c r="K419" s="120">
        <v>18.822575000000001</v>
      </c>
      <c r="L419" s="120">
        <v>1.7050000000000001</v>
      </c>
      <c r="M419" s="120">
        <v>1.885</v>
      </c>
      <c r="N419" s="119">
        <v>1.3784025</v>
      </c>
      <c r="O419" s="118" t="s">
        <v>76</v>
      </c>
    </row>
    <row r="420" spans="1:15" x14ac:dyDescent="0.15">
      <c r="A420" s="125">
        <v>40662</v>
      </c>
      <c r="B420" s="120">
        <v>17.1325</v>
      </c>
      <c r="C420" s="124">
        <v>-0.50249999999999995</v>
      </c>
      <c r="D420" s="119">
        <v>-2.8494499999999999E-2</v>
      </c>
      <c r="E420" s="120">
        <v>17.672499999999999</v>
      </c>
      <c r="F420" s="120">
        <v>16.912500000000001</v>
      </c>
      <c r="G420" s="120">
        <v>17.725000000000001</v>
      </c>
      <c r="H420" s="121" t="s">
        <v>76</v>
      </c>
      <c r="I420" s="122">
        <v>1628636</v>
      </c>
      <c r="J420" s="121" t="s">
        <v>76</v>
      </c>
      <c r="K420" s="120">
        <v>17.141124999999999</v>
      </c>
      <c r="L420" s="120">
        <v>-0.54</v>
      </c>
      <c r="M420" s="120">
        <v>0.8125</v>
      </c>
      <c r="N420" s="119">
        <v>0.27838829999999998</v>
      </c>
      <c r="O420" s="118" t="s">
        <v>76</v>
      </c>
    </row>
    <row r="421" spans="1:15" x14ac:dyDescent="0.15">
      <c r="A421" s="125">
        <v>40655</v>
      </c>
      <c r="B421" s="120">
        <v>17.635000000000002</v>
      </c>
      <c r="C421" s="124">
        <v>5.0000000000000001E-3</v>
      </c>
      <c r="D421" s="119">
        <v>2.8360000000000001E-4</v>
      </c>
      <c r="E421" s="120">
        <v>17.532499999999999</v>
      </c>
      <c r="F421" s="120">
        <v>16.93</v>
      </c>
      <c r="G421" s="120">
        <v>17.897500000000001</v>
      </c>
      <c r="H421" s="121" t="s">
        <v>76</v>
      </c>
      <c r="I421" s="122">
        <v>1273976</v>
      </c>
      <c r="J421" s="121" t="s">
        <v>76</v>
      </c>
      <c r="K421" s="120">
        <v>17.600650000000002</v>
      </c>
      <c r="L421" s="120">
        <v>0.10249999999999999</v>
      </c>
      <c r="M421" s="120">
        <v>0.96750000000000003</v>
      </c>
      <c r="N421" s="119">
        <v>-0.44107780000000002</v>
      </c>
      <c r="O421" s="118" t="s">
        <v>76</v>
      </c>
    </row>
    <row r="422" spans="1:15" x14ac:dyDescent="0.15">
      <c r="A422" s="125">
        <v>40648</v>
      </c>
      <c r="B422" s="120">
        <v>17.63</v>
      </c>
      <c r="C422" s="124">
        <v>-0.31</v>
      </c>
      <c r="D422" s="119">
        <v>-1.7279800000000001E-2</v>
      </c>
      <c r="E422" s="120">
        <v>17.920000000000002</v>
      </c>
      <c r="F422" s="120">
        <v>16.625</v>
      </c>
      <c r="G422" s="120">
        <v>18</v>
      </c>
      <c r="H422" s="121" t="s">
        <v>76</v>
      </c>
      <c r="I422" s="122">
        <v>2279344</v>
      </c>
      <c r="J422" s="121" t="s">
        <v>76</v>
      </c>
      <c r="K422" s="120">
        <v>17.323550000000001</v>
      </c>
      <c r="L422" s="120">
        <v>-0.28999999999999998</v>
      </c>
      <c r="M422" s="120">
        <v>1.375</v>
      </c>
      <c r="N422" s="119">
        <v>3.2064799999999997E-2</v>
      </c>
      <c r="O422" s="118" t="s">
        <v>76</v>
      </c>
    </row>
    <row r="423" spans="1:15" x14ac:dyDescent="0.15">
      <c r="A423" s="125">
        <v>40641</v>
      </c>
      <c r="B423" s="120">
        <v>17.940000000000001</v>
      </c>
      <c r="C423" s="124">
        <v>-0.34</v>
      </c>
      <c r="D423" s="119">
        <v>-1.8599600000000001E-2</v>
      </c>
      <c r="E423" s="120">
        <v>18.4175</v>
      </c>
      <c r="F423" s="120">
        <v>17.864999749999999</v>
      </c>
      <c r="G423" s="120">
        <v>18.497499999999999</v>
      </c>
      <c r="H423" s="121" t="s">
        <v>76</v>
      </c>
      <c r="I423" s="122">
        <v>2208528</v>
      </c>
      <c r="J423" s="121" t="s">
        <v>76</v>
      </c>
      <c r="K423" s="120">
        <v>17.979225</v>
      </c>
      <c r="L423" s="120">
        <v>-0.47749999999999998</v>
      </c>
      <c r="M423" s="120">
        <v>0.63249999999999995</v>
      </c>
      <c r="N423" s="119">
        <v>0.65325809999999995</v>
      </c>
      <c r="O423" s="118" t="s">
        <v>76</v>
      </c>
    </row>
    <row r="424" spans="1:15" x14ac:dyDescent="0.15">
      <c r="A424" s="125">
        <v>40634</v>
      </c>
      <c r="B424" s="120">
        <v>18.28</v>
      </c>
      <c r="C424" s="124">
        <v>0.53500000000000003</v>
      </c>
      <c r="D424" s="119">
        <v>3.01493E-2</v>
      </c>
      <c r="E424" s="120">
        <v>17.774999999999999</v>
      </c>
      <c r="F424" s="120">
        <v>17.642499999999998</v>
      </c>
      <c r="G424" s="120">
        <v>18.482500000000002</v>
      </c>
      <c r="H424" s="121" t="s">
        <v>76</v>
      </c>
      <c r="I424" s="122">
        <v>1335864</v>
      </c>
      <c r="J424" s="121" t="s">
        <v>76</v>
      </c>
      <c r="K424" s="120">
        <v>18.241949999999999</v>
      </c>
      <c r="L424" s="120">
        <v>0.505</v>
      </c>
      <c r="M424" s="120">
        <v>0.84</v>
      </c>
      <c r="N424" s="119">
        <v>-0.57652219999999998</v>
      </c>
      <c r="O424" s="118" t="s">
        <v>76</v>
      </c>
    </row>
    <row r="425" spans="1:15" x14ac:dyDescent="0.15">
      <c r="A425" s="125">
        <v>40627</v>
      </c>
      <c r="B425" s="120">
        <v>17.745000000000001</v>
      </c>
      <c r="C425" s="124">
        <v>0.185</v>
      </c>
      <c r="D425" s="119">
        <v>1.0535299999999999E-2</v>
      </c>
      <c r="E425" s="120">
        <v>17.600000000000001</v>
      </c>
      <c r="F425" s="120">
        <v>17.475000000000001</v>
      </c>
      <c r="G425" s="120">
        <v>17.82</v>
      </c>
      <c r="H425" s="121" t="s">
        <v>76</v>
      </c>
      <c r="I425" s="122">
        <v>3154508</v>
      </c>
      <c r="J425" s="121" t="s">
        <v>76</v>
      </c>
      <c r="K425" s="120">
        <v>17.769649999999999</v>
      </c>
      <c r="L425" s="120">
        <v>0.14499999999999999</v>
      </c>
      <c r="M425" s="120">
        <v>0.34499999999999997</v>
      </c>
      <c r="N425" s="119">
        <v>-0.1135198</v>
      </c>
      <c r="O425" s="118" t="s">
        <v>76</v>
      </c>
    </row>
    <row r="426" spans="1:15" x14ac:dyDescent="0.15">
      <c r="A426" s="125">
        <v>40620</v>
      </c>
      <c r="B426" s="120">
        <v>17.559999999999999</v>
      </c>
      <c r="C426" s="124">
        <v>0.74</v>
      </c>
      <c r="D426" s="119">
        <v>4.3995199999999998E-2</v>
      </c>
      <c r="E426" s="120">
        <v>16.802499999999998</v>
      </c>
      <c r="F426" s="120">
        <v>16.6175</v>
      </c>
      <c r="G426" s="120">
        <v>17.559999999999999</v>
      </c>
      <c r="H426" s="121" t="s">
        <v>76</v>
      </c>
      <c r="I426" s="122">
        <v>3558464</v>
      </c>
      <c r="J426" s="121" t="s">
        <v>76</v>
      </c>
      <c r="K426" s="120">
        <v>17.293125</v>
      </c>
      <c r="L426" s="120">
        <v>0.75749999999999995</v>
      </c>
      <c r="M426" s="120">
        <v>0.9425</v>
      </c>
      <c r="N426" s="119">
        <v>0.1598251</v>
      </c>
      <c r="O426" s="118" t="s">
        <v>76</v>
      </c>
    </row>
    <row r="427" spans="1:15" x14ac:dyDescent="0.15">
      <c r="A427" s="125">
        <v>40613</v>
      </c>
      <c r="B427" s="120">
        <v>16.82</v>
      </c>
      <c r="C427" s="124">
        <v>1.1575</v>
      </c>
      <c r="D427" s="119">
        <v>7.3902599999999999E-2</v>
      </c>
      <c r="E427" s="120">
        <v>15.6675</v>
      </c>
      <c r="F427" s="120">
        <v>15.59</v>
      </c>
      <c r="G427" s="120">
        <v>16.9375</v>
      </c>
      <c r="H427" s="121" t="s">
        <v>76</v>
      </c>
      <c r="I427" s="122">
        <v>3068104</v>
      </c>
      <c r="J427" s="121" t="s">
        <v>76</v>
      </c>
      <c r="K427" s="120">
        <v>16.762499999999999</v>
      </c>
      <c r="L427" s="120">
        <v>1.1525000000000001</v>
      </c>
      <c r="M427" s="120">
        <v>1.3474999999999999</v>
      </c>
      <c r="N427" s="119">
        <v>0.17060139999999999</v>
      </c>
      <c r="O427" s="118" t="s">
        <v>76</v>
      </c>
    </row>
    <row r="428" spans="1:15" x14ac:dyDescent="0.15">
      <c r="A428" s="125">
        <v>40606</v>
      </c>
      <c r="B428" s="120">
        <v>15.6625</v>
      </c>
      <c r="C428" s="124">
        <v>0.1925</v>
      </c>
      <c r="D428" s="119">
        <v>1.24434E-2</v>
      </c>
      <c r="E428" s="120">
        <v>15.432499999999999</v>
      </c>
      <c r="F428" s="120">
        <v>15.04</v>
      </c>
      <c r="G428" s="120">
        <v>16.625</v>
      </c>
      <c r="H428" s="121" t="s">
        <v>76</v>
      </c>
      <c r="I428" s="122">
        <v>2620964</v>
      </c>
      <c r="J428" s="121" t="s">
        <v>76</v>
      </c>
      <c r="K428" s="120">
        <v>15.65855</v>
      </c>
      <c r="L428" s="120">
        <v>0.23</v>
      </c>
      <c r="M428" s="120">
        <v>1.585</v>
      </c>
      <c r="N428" s="119">
        <v>-0.14330560000000001</v>
      </c>
      <c r="O428" s="118" t="s">
        <v>76</v>
      </c>
    </row>
    <row r="429" spans="1:15" x14ac:dyDescent="0.15">
      <c r="A429" s="125">
        <v>40599</v>
      </c>
      <c r="B429" s="120">
        <v>15.47</v>
      </c>
      <c r="C429" s="124">
        <v>-0.155</v>
      </c>
      <c r="D429" s="119">
        <v>-9.92E-3</v>
      </c>
      <c r="E429" s="120">
        <v>15.3125</v>
      </c>
      <c r="F429" s="120">
        <v>14.852499999999999</v>
      </c>
      <c r="G429" s="120">
        <v>16.122499999999999</v>
      </c>
      <c r="H429" s="121" t="s">
        <v>76</v>
      </c>
      <c r="I429" s="122">
        <v>3059392</v>
      </c>
      <c r="J429" s="121" t="s">
        <v>76</v>
      </c>
      <c r="K429" s="120">
        <v>15.084350000000001</v>
      </c>
      <c r="L429" s="120">
        <v>0.1575</v>
      </c>
      <c r="M429" s="120">
        <v>1.27</v>
      </c>
      <c r="N429" s="119">
        <v>1.3588874</v>
      </c>
      <c r="O429" s="118" t="s">
        <v>76</v>
      </c>
    </row>
    <row r="430" spans="1:15" x14ac:dyDescent="0.15">
      <c r="A430" s="125">
        <v>40592</v>
      </c>
      <c r="B430" s="120">
        <v>15.625</v>
      </c>
      <c r="C430" s="124">
        <v>0.53500000000000003</v>
      </c>
      <c r="D430" s="119">
        <v>3.5453899999999997E-2</v>
      </c>
      <c r="E430" s="120">
        <v>15.022500000000001</v>
      </c>
      <c r="F430" s="120">
        <v>15.005000000000001</v>
      </c>
      <c r="G430" s="120">
        <v>15.6325</v>
      </c>
      <c r="H430" s="121" t="s">
        <v>76</v>
      </c>
      <c r="I430" s="122">
        <v>1296964</v>
      </c>
      <c r="J430" s="121" t="s">
        <v>76</v>
      </c>
      <c r="K430" s="120">
        <v>15.295175</v>
      </c>
      <c r="L430" s="120">
        <v>0.60250000000000004</v>
      </c>
      <c r="M430" s="120">
        <v>0.62749999999999995</v>
      </c>
      <c r="N430" s="119">
        <v>0.15090500000000001</v>
      </c>
      <c r="O430" s="118" t="s">
        <v>76</v>
      </c>
    </row>
    <row r="431" spans="1:15" x14ac:dyDescent="0.15">
      <c r="A431" s="125">
        <v>40585</v>
      </c>
      <c r="B431" s="120">
        <v>15.09</v>
      </c>
      <c r="C431" s="124">
        <v>-0.1525</v>
      </c>
      <c r="D431" s="119">
        <v>-1.0004900000000001E-2</v>
      </c>
      <c r="E431" s="120">
        <v>15.2525</v>
      </c>
      <c r="F431" s="120">
        <v>14.975</v>
      </c>
      <c r="G431" s="120">
        <v>15.43</v>
      </c>
      <c r="H431" s="121" t="s">
        <v>76</v>
      </c>
      <c r="I431" s="122">
        <v>1126908</v>
      </c>
      <c r="J431" s="121" t="s">
        <v>76</v>
      </c>
      <c r="K431" s="120">
        <v>15.0707</v>
      </c>
      <c r="L431" s="120">
        <v>-0.16250000000000001</v>
      </c>
      <c r="M431" s="120">
        <v>0.45500000000000002</v>
      </c>
      <c r="N431" s="119">
        <v>-0.44657839999999999</v>
      </c>
      <c r="O431" s="118" t="s">
        <v>76</v>
      </c>
    </row>
    <row r="432" spans="1:15" x14ac:dyDescent="0.15">
      <c r="A432" s="125">
        <v>40578</v>
      </c>
      <c r="B432" s="120">
        <v>15.2425</v>
      </c>
      <c r="C432" s="124">
        <v>0.47</v>
      </c>
      <c r="D432" s="119">
        <v>3.1815900000000001E-2</v>
      </c>
      <c r="E432" s="120">
        <v>14.922499999999999</v>
      </c>
      <c r="F432" s="120">
        <v>14.56</v>
      </c>
      <c r="G432" s="120">
        <v>15.3125</v>
      </c>
      <c r="H432" s="121" t="s">
        <v>76</v>
      </c>
      <c r="I432" s="122">
        <v>2036256</v>
      </c>
      <c r="J432" s="121" t="s">
        <v>76</v>
      </c>
      <c r="K432" s="120">
        <v>15.243675</v>
      </c>
      <c r="L432" s="120">
        <v>0.32</v>
      </c>
      <c r="M432" s="120">
        <v>0.75249999999999995</v>
      </c>
      <c r="N432" s="119">
        <v>-0.2943867</v>
      </c>
      <c r="O432" s="118" t="s">
        <v>76</v>
      </c>
    </row>
    <row r="433" spans="1:15" x14ac:dyDescent="0.15">
      <c r="A433" s="125">
        <v>40571</v>
      </c>
      <c r="B433" s="120">
        <v>14.772500000000001</v>
      </c>
      <c r="C433" s="124">
        <v>0.65749999999999997</v>
      </c>
      <c r="D433" s="119">
        <v>4.6581699999999997E-2</v>
      </c>
      <c r="E433" s="120">
        <v>14.125</v>
      </c>
      <c r="F433" s="120">
        <v>14.125</v>
      </c>
      <c r="G433" s="120">
        <v>15.15</v>
      </c>
      <c r="H433" s="121" t="s">
        <v>76</v>
      </c>
      <c r="I433" s="122">
        <v>2885796</v>
      </c>
      <c r="J433" s="121" t="s">
        <v>76</v>
      </c>
      <c r="K433" s="120">
        <v>14.876374999999999</v>
      </c>
      <c r="L433" s="120">
        <v>0.64749999999999996</v>
      </c>
      <c r="M433" s="120">
        <v>1.0249999999999999</v>
      </c>
      <c r="N433" s="119">
        <v>1.8522535</v>
      </c>
      <c r="O433" s="118" t="s">
        <v>76</v>
      </c>
    </row>
    <row r="434" spans="1:15" x14ac:dyDescent="0.15">
      <c r="A434" s="125">
        <v>40564</v>
      </c>
      <c r="B434" s="120">
        <v>14.115</v>
      </c>
      <c r="C434" s="124">
        <v>-0.33</v>
      </c>
      <c r="D434" s="119">
        <v>-2.2845299999999999E-2</v>
      </c>
      <c r="E434" s="120">
        <v>14.3375</v>
      </c>
      <c r="F434" s="120">
        <v>13.904999999999999</v>
      </c>
      <c r="G434" s="120">
        <v>14.5</v>
      </c>
      <c r="H434" s="121" t="s">
        <v>76</v>
      </c>
      <c r="I434" s="122">
        <v>1011760</v>
      </c>
      <c r="J434" s="121" t="s">
        <v>76</v>
      </c>
      <c r="K434" s="120">
        <v>13.962175</v>
      </c>
      <c r="L434" s="120">
        <v>-0.2225</v>
      </c>
      <c r="M434" s="120">
        <v>0.59499999999999997</v>
      </c>
      <c r="N434" s="119">
        <v>0.1000117</v>
      </c>
      <c r="O434" s="118" t="s">
        <v>76</v>
      </c>
    </row>
    <row r="435" spans="1:15" x14ac:dyDescent="0.15">
      <c r="A435" s="125">
        <v>40557</v>
      </c>
      <c r="B435" s="120">
        <v>14.445</v>
      </c>
      <c r="C435" s="124">
        <v>0.3</v>
      </c>
      <c r="D435" s="119">
        <v>2.1208899999999999E-2</v>
      </c>
      <c r="E435" s="120">
        <v>14.1625</v>
      </c>
      <c r="F435" s="120">
        <v>14.1625</v>
      </c>
      <c r="G435" s="120">
        <v>14.762499999999999</v>
      </c>
      <c r="H435" s="121" t="s">
        <v>76</v>
      </c>
      <c r="I435" s="122">
        <v>919772</v>
      </c>
      <c r="J435" s="121" t="s">
        <v>76</v>
      </c>
      <c r="K435" s="120">
        <v>14.553050000000001</v>
      </c>
      <c r="L435" s="120">
        <v>0.28249999999999997</v>
      </c>
      <c r="M435" s="120">
        <v>0.6</v>
      </c>
      <c r="N435" s="119">
        <v>-0.25277680000000002</v>
      </c>
      <c r="O435" s="118" t="s">
        <v>76</v>
      </c>
    </row>
    <row r="436" spans="1:15" x14ac:dyDescent="0.15">
      <c r="A436" s="125">
        <v>40550</v>
      </c>
      <c r="B436" s="120">
        <v>14.145</v>
      </c>
      <c r="C436" s="124">
        <v>0.54500000000000004</v>
      </c>
      <c r="D436" s="119">
        <v>4.0073499999999998E-2</v>
      </c>
      <c r="E436" s="120">
        <v>13.6775</v>
      </c>
      <c r="F436" s="120">
        <v>13.49</v>
      </c>
      <c r="G436" s="120">
        <v>14.164999999999999</v>
      </c>
      <c r="H436" s="121" t="s">
        <v>76</v>
      </c>
      <c r="I436" s="122">
        <v>1230920</v>
      </c>
      <c r="J436" s="121" t="s">
        <v>76</v>
      </c>
      <c r="K436" s="120">
        <v>14.038925000000001</v>
      </c>
      <c r="L436" s="120">
        <v>0.46750000000000003</v>
      </c>
      <c r="M436" s="120">
        <v>0.67500000000000004</v>
      </c>
      <c r="N436" s="119">
        <v>0.1475226</v>
      </c>
      <c r="O436" s="118" t="s">
        <v>76</v>
      </c>
    </row>
    <row r="437" spans="1:15" x14ac:dyDescent="0.15">
      <c r="A437" s="125">
        <v>40543</v>
      </c>
      <c r="B437" s="120">
        <v>13.6</v>
      </c>
      <c r="C437" s="124">
        <v>-0.3725</v>
      </c>
      <c r="D437" s="119">
        <v>-2.6659499999999999E-2</v>
      </c>
      <c r="E437" s="120">
        <v>13.93</v>
      </c>
      <c r="F437" s="120">
        <v>13.5725</v>
      </c>
      <c r="G437" s="120">
        <v>13.93</v>
      </c>
      <c r="H437" s="121" t="s">
        <v>76</v>
      </c>
      <c r="I437" s="122">
        <v>1072676</v>
      </c>
      <c r="J437" s="121" t="s">
        <v>76</v>
      </c>
      <c r="K437" s="120">
        <v>13.6274</v>
      </c>
      <c r="L437" s="120">
        <v>-0.33</v>
      </c>
      <c r="M437" s="120">
        <v>0.35749999999999998</v>
      </c>
      <c r="N437" s="119">
        <v>0.14741889999999999</v>
      </c>
      <c r="O437" s="118" t="s">
        <v>76</v>
      </c>
    </row>
    <row r="438" spans="1:15" x14ac:dyDescent="0.15">
      <c r="A438" s="125">
        <v>40536</v>
      </c>
      <c r="B438" s="120">
        <v>13.9725</v>
      </c>
      <c r="C438" s="124">
        <v>-0.09</v>
      </c>
      <c r="D438" s="119">
        <v>-6.4000000000000003E-3</v>
      </c>
      <c r="E438" s="120">
        <v>14.1625</v>
      </c>
      <c r="F438" s="120">
        <v>13.9575</v>
      </c>
      <c r="G438" s="120">
        <v>14.25</v>
      </c>
      <c r="H438" s="121" t="s">
        <v>76</v>
      </c>
      <c r="I438" s="122">
        <v>934860</v>
      </c>
      <c r="J438" s="121" t="s">
        <v>76</v>
      </c>
      <c r="K438" s="120">
        <v>14.011775</v>
      </c>
      <c r="L438" s="120">
        <v>-0.19</v>
      </c>
      <c r="M438" s="120">
        <v>0.29249999999999998</v>
      </c>
      <c r="N438" s="119">
        <v>-0.23984240000000001</v>
      </c>
      <c r="O438" s="118" t="s">
        <v>76</v>
      </c>
    </row>
    <row r="439" spans="1:15" x14ac:dyDescent="0.15">
      <c r="A439" s="125">
        <v>40529</v>
      </c>
      <c r="B439" s="120">
        <v>14.0625</v>
      </c>
      <c r="C439" s="124">
        <v>0.20749999999999999</v>
      </c>
      <c r="D439" s="119">
        <v>1.49765E-2</v>
      </c>
      <c r="E439" s="120">
        <v>13.835000000000001</v>
      </c>
      <c r="F439" s="120">
        <v>13.727499999999999</v>
      </c>
      <c r="G439" s="120">
        <v>14.17</v>
      </c>
      <c r="H439" s="121" t="s">
        <v>76</v>
      </c>
      <c r="I439" s="122">
        <v>1229824</v>
      </c>
      <c r="J439" s="121" t="s">
        <v>76</v>
      </c>
      <c r="K439" s="120">
        <v>14.00525</v>
      </c>
      <c r="L439" s="120">
        <v>0.22750000000000001</v>
      </c>
      <c r="M439" s="120">
        <v>0.4425</v>
      </c>
      <c r="N439" s="119">
        <v>-0.33036549999999998</v>
      </c>
      <c r="O439" s="118" t="s">
        <v>76</v>
      </c>
    </row>
    <row r="440" spans="1:15" x14ac:dyDescent="0.15">
      <c r="A440" s="125">
        <v>40522</v>
      </c>
      <c r="B440" s="120">
        <v>13.855</v>
      </c>
      <c r="C440" s="124">
        <v>0.60499999999999998</v>
      </c>
      <c r="D440" s="119">
        <v>4.5660399999999997E-2</v>
      </c>
      <c r="E440" s="120">
        <v>13.37</v>
      </c>
      <c r="F440" s="120">
        <v>13.317500000000001</v>
      </c>
      <c r="G440" s="120">
        <v>13.945</v>
      </c>
      <c r="H440" s="121" t="s">
        <v>76</v>
      </c>
      <c r="I440" s="122">
        <v>1836560</v>
      </c>
      <c r="J440" s="121" t="s">
        <v>76</v>
      </c>
      <c r="K440" s="120">
        <v>13.8873</v>
      </c>
      <c r="L440" s="120">
        <v>0.48499999999999999</v>
      </c>
      <c r="M440" s="120">
        <v>0.62749999999999995</v>
      </c>
      <c r="N440" s="119">
        <v>-0.64235189999999998</v>
      </c>
      <c r="O440" s="118" t="s">
        <v>76</v>
      </c>
    </row>
    <row r="441" spans="1:15" x14ac:dyDescent="0.15">
      <c r="A441" s="125">
        <v>40515</v>
      </c>
      <c r="B441" s="120">
        <v>13.25</v>
      </c>
      <c r="C441" s="124">
        <v>0.47249999999999998</v>
      </c>
      <c r="D441" s="119">
        <v>3.6979100000000001E-2</v>
      </c>
      <c r="E441" s="120">
        <v>12.8</v>
      </c>
      <c r="F441" s="120">
        <v>12.715</v>
      </c>
      <c r="G441" s="120">
        <v>13.74</v>
      </c>
      <c r="H441" s="121" t="s">
        <v>76</v>
      </c>
      <c r="I441" s="122">
        <v>5135104</v>
      </c>
      <c r="J441" s="121" t="s">
        <v>76</v>
      </c>
      <c r="K441" s="120">
        <v>13.2745</v>
      </c>
      <c r="L441" s="120">
        <v>0.45</v>
      </c>
      <c r="M441" s="120">
        <v>1.0249999999999999</v>
      </c>
      <c r="N441" s="119">
        <v>3.9037077999999998</v>
      </c>
      <c r="O441" s="118" t="s">
        <v>76</v>
      </c>
    </row>
    <row r="442" spans="1:15" x14ac:dyDescent="0.15">
      <c r="A442" s="125">
        <v>40508</v>
      </c>
      <c r="B442" s="120">
        <v>12.7775</v>
      </c>
      <c r="C442" s="124">
        <v>-0.2225</v>
      </c>
      <c r="D442" s="119">
        <v>-1.7115399999999999E-2</v>
      </c>
      <c r="E442" s="120">
        <v>13.005000000000001</v>
      </c>
      <c r="F442" s="120">
        <v>12.65625</v>
      </c>
      <c r="G442" s="120">
        <v>13.06</v>
      </c>
      <c r="H442" s="121" t="s">
        <v>76</v>
      </c>
      <c r="I442" s="122">
        <v>1047188</v>
      </c>
      <c r="J442" s="121" t="s">
        <v>76</v>
      </c>
      <c r="K442" s="120">
        <v>12.743175000000001</v>
      </c>
      <c r="L442" s="120">
        <v>-0.22750000000000001</v>
      </c>
      <c r="M442" s="120">
        <v>0.40375</v>
      </c>
      <c r="N442" s="119">
        <v>-0.31436779999999998</v>
      </c>
      <c r="O442" s="118" t="s">
        <v>76</v>
      </c>
    </row>
    <row r="443" spans="1:15" x14ac:dyDescent="0.15">
      <c r="A443" s="125">
        <v>40501</v>
      </c>
      <c r="B443" s="120">
        <v>13</v>
      </c>
      <c r="C443" s="124">
        <v>-0.11</v>
      </c>
      <c r="D443" s="119">
        <v>-8.3905000000000004E-3</v>
      </c>
      <c r="E443" s="120">
        <v>13.227499999999999</v>
      </c>
      <c r="F443" s="120">
        <v>12.9475</v>
      </c>
      <c r="G443" s="120">
        <v>13.38</v>
      </c>
      <c r="H443" s="121" t="s">
        <v>76</v>
      </c>
      <c r="I443" s="122">
        <v>1527332</v>
      </c>
      <c r="J443" s="121" t="s">
        <v>76</v>
      </c>
      <c r="K443" s="120">
        <v>13.011699999999999</v>
      </c>
      <c r="L443" s="120">
        <v>-0.22750000000000001</v>
      </c>
      <c r="M443" s="120">
        <v>0.4325</v>
      </c>
      <c r="N443" s="119">
        <v>-0.36688379999999998</v>
      </c>
      <c r="O443" s="118" t="s">
        <v>76</v>
      </c>
    </row>
    <row r="444" spans="1:15" x14ac:dyDescent="0.15">
      <c r="A444" s="125">
        <v>40494</v>
      </c>
      <c r="B444" s="120">
        <v>13.11</v>
      </c>
      <c r="C444" s="124">
        <v>-0.245</v>
      </c>
      <c r="D444" s="119">
        <v>-1.8345199999999999E-2</v>
      </c>
      <c r="E444" s="120">
        <v>13.355</v>
      </c>
      <c r="F444" s="120">
        <v>12.945</v>
      </c>
      <c r="G444" s="120">
        <v>13.37</v>
      </c>
      <c r="H444" s="121" t="s">
        <v>76</v>
      </c>
      <c r="I444" s="122">
        <v>2412404</v>
      </c>
      <c r="J444" s="121" t="s">
        <v>76</v>
      </c>
      <c r="K444" s="120">
        <v>13.1142</v>
      </c>
      <c r="L444" s="120">
        <v>-0.245</v>
      </c>
      <c r="M444" s="120">
        <v>0.42499999999999999</v>
      </c>
      <c r="N444" s="119">
        <v>-0.59723289999999996</v>
      </c>
      <c r="O444" s="118" t="s">
        <v>76</v>
      </c>
    </row>
    <row r="445" spans="1:15" x14ac:dyDescent="0.15">
      <c r="A445" s="125">
        <v>40487</v>
      </c>
      <c r="B445" s="120">
        <v>13.355</v>
      </c>
      <c r="C445" s="124">
        <v>0.53500000000000003</v>
      </c>
      <c r="D445" s="119">
        <v>4.1731699999999997E-2</v>
      </c>
      <c r="E445" s="120">
        <v>13.025</v>
      </c>
      <c r="F445" s="120">
        <v>12.4975</v>
      </c>
      <c r="G445" s="120">
        <v>13.43</v>
      </c>
      <c r="H445" s="121" t="s">
        <v>76</v>
      </c>
      <c r="I445" s="122">
        <v>5989576</v>
      </c>
      <c r="J445" s="121" t="s">
        <v>76</v>
      </c>
      <c r="K445" s="120">
        <v>13.224625</v>
      </c>
      <c r="L445" s="120">
        <v>0.33</v>
      </c>
      <c r="M445" s="120">
        <v>0.9325</v>
      </c>
      <c r="N445" s="119">
        <v>3.2538152</v>
      </c>
      <c r="O445" s="118" t="s">
        <v>76</v>
      </c>
    </row>
    <row r="446" spans="1:15" x14ac:dyDescent="0.15">
      <c r="A446" s="125">
        <v>40480</v>
      </c>
      <c r="B446" s="120">
        <v>12.82</v>
      </c>
      <c r="C446" s="124">
        <v>0.35499999999999998</v>
      </c>
      <c r="D446" s="119">
        <v>2.84797E-2</v>
      </c>
      <c r="E446" s="120">
        <v>12.5375</v>
      </c>
      <c r="F446" s="120">
        <v>12.1875</v>
      </c>
      <c r="G446" s="120">
        <v>13.3</v>
      </c>
      <c r="H446" s="121" t="s">
        <v>76</v>
      </c>
      <c r="I446" s="122">
        <v>1408048</v>
      </c>
      <c r="J446" s="121" t="s">
        <v>76</v>
      </c>
      <c r="K446" s="120">
        <v>12.808149999999999</v>
      </c>
      <c r="L446" s="120">
        <v>0.28249999999999997</v>
      </c>
      <c r="M446" s="120">
        <v>1.1125</v>
      </c>
      <c r="N446" s="119">
        <v>0.176149</v>
      </c>
      <c r="O446" s="118" t="s">
        <v>76</v>
      </c>
    </row>
    <row r="447" spans="1:15" x14ac:dyDescent="0.15">
      <c r="A447" s="125">
        <v>40473</v>
      </c>
      <c r="B447" s="120">
        <v>12.465</v>
      </c>
      <c r="C447" s="124">
        <v>0.40250000000000002</v>
      </c>
      <c r="D447" s="119">
        <v>3.3367899999999999E-2</v>
      </c>
      <c r="E447" s="120">
        <v>12.125</v>
      </c>
      <c r="F447" s="120">
        <v>11.4375</v>
      </c>
      <c r="G447" s="120">
        <v>12.7</v>
      </c>
      <c r="H447" s="121" t="s">
        <v>76</v>
      </c>
      <c r="I447" s="122">
        <v>1197168</v>
      </c>
      <c r="J447" s="121" t="s">
        <v>76</v>
      </c>
      <c r="K447" s="120">
        <v>12.414975</v>
      </c>
      <c r="L447" s="120">
        <v>0.34</v>
      </c>
      <c r="M447" s="120">
        <v>1.2625</v>
      </c>
      <c r="N447" s="119">
        <v>-0.3652842</v>
      </c>
      <c r="O447" s="118" t="s">
        <v>76</v>
      </c>
    </row>
    <row r="448" spans="1:15" x14ac:dyDescent="0.15">
      <c r="A448" s="125">
        <v>40466</v>
      </c>
      <c r="B448" s="120">
        <v>12.0625</v>
      </c>
      <c r="C448" s="124">
        <v>0.80500000000000005</v>
      </c>
      <c r="D448" s="119">
        <v>7.1507899999999999E-2</v>
      </c>
      <c r="E448" s="120">
        <v>11.5</v>
      </c>
      <c r="F448" s="120">
        <v>10.935</v>
      </c>
      <c r="G448" s="120">
        <v>12.1875</v>
      </c>
      <c r="H448" s="121" t="s">
        <v>76</v>
      </c>
      <c r="I448" s="122">
        <v>1886148</v>
      </c>
      <c r="J448" s="121" t="s">
        <v>76</v>
      </c>
      <c r="K448" s="120">
        <v>11.977</v>
      </c>
      <c r="L448" s="120">
        <v>0.5625</v>
      </c>
      <c r="M448" s="120">
        <v>1.2524999999999999</v>
      </c>
      <c r="N448" s="119">
        <v>1.0242939</v>
      </c>
      <c r="O448" s="118" t="s">
        <v>76</v>
      </c>
    </row>
    <row r="449" spans="1:15" x14ac:dyDescent="0.15">
      <c r="A449" s="125">
        <v>40459</v>
      </c>
      <c r="B449" s="120">
        <v>11.2575</v>
      </c>
      <c r="C449" s="124">
        <v>0.255</v>
      </c>
      <c r="D449" s="119">
        <v>2.3176599999999999E-2</v>
      </c>
      <c r="E449" s="120">
        <v>11.022500000000001</v>
      </c>
      <c r="F449" s="120">
        <v>10.83</v>
      </c>
      <c r="G449" s="120">
        <v>11.414999999999999</v>
      </c>
      <c r="H449" s="121" t="s">
        <v>76</v>
      </c>
      <c r="I449" s="122">
        <v>931756</v>
      </c>
      <c r="J449" s="121" t="s">
        <v>76</v>
      </c>
      <c r="K449" s="120">
        <v>11.174375</v>
      </c>
      <c r="L449" s="120">
        <v>0.23499999999999999</v>
      </c>
      <c r="M449" s="120">
        <v>0.58499999999999996</v>
      </c>
      <c r="N449" s="119">
        <v>0.14092940000000001</v>
      </c>
      <c r="O449" s="118" t="s">
        <v>76</v>
      </c>
    </row>
    <row r="450" spans="1:15" x14ac:dyDescent="0.15">
      <c r="A450" s="125">
        <v>40452</v>
      </c>
      <c r="B450" s="120">
        <v>11.0025</v>
      </c>
      <c r="C450" s="124">
        <v>-7.4999999999999997E-3</v>
      </c>
      <c r="D450" s="119">
        <v>-6.8119999999999997E-4</v>
      </c>
      <c r="E450" s="120">
        <v>11.0625</v>
      </c>
      <c r="F450" s="120">
        <v>10.8125</v>
      </c>
      <c r="G450" s="120">
        <v>11.0875</v>
      </c>
      <c r="H450" s="121" t="s">
        <v>76</v>
      </c>
      <c r="I450" s="122">
        <v>816664</v>
      </c>
      <c r="J450" s="121" t="s">
        <v>76</v>
      </c>
      <c r="K450" s="120">
        <v>10.994375</v>
      </c>
      <c r="L450" s="120">
        <v>-0.06</v>
      </c>
      <c r="M450" s="120">
        <v>0.27500000000000002</v>
      </c>
      <c r="N450" s="119">
        <v>-5.3384599999999997E-2</v>
      </c>
      <c r="O450" s="118" t="s">
        <v>76</v>
      </c>
    </row>
    <row r="451" spans="1:15" x14ac:dyDescent="0.15">
      <c r="A451" s="125">
        <v>40445</v>
      </c>
      <c r="B451" s="120">
        <v>11.01</v>
      </c>
      <c r="C451" s="124">
        <v>-0.115</v>
      </c>
      <c r="D451" s="119">
        <v>-1.03371E-2</v>
      </c>
      <c r="E451" s="120">
        <v>11.03</v>
      </c>
      <c r="F451" s="120">
        <v>10.875</v>
      </c>
      <c r="G451" s="120">
        <v>11.3125</v>
      </c>
      <c r="H451" s="121" t="s">
        <v>76</v>
      </c>
      <c r="I451" s="122">
        <v>862720</v>
      </c>
      <c r="J451" s="121" t="s">
        <v>76</v>
      </c>
      <c r="K451" s="120">
        <v>10.998875</v>
      </c>
      <c r="L451" s="120">
        <v>-0.02</v>
      </c>
      <c r="M451" s="120">
        <v>0.4375</v>
      </c>
      <c r="N451" s="119">
        <v>-0.57628469999999998</v>
      </c>
      <c r="O451" s="118" t="s">
        <v>76</v>
      </c>
    </row>
    <row r="452" spans="1:15" x14ac:dyDescent="0.15">
      <c r="A452" s="125">
        <v>40438</v>
      </c>
      <c r="B452" s="120">
        <v>11.125</v>
      </c>
      <c r="C452" s="124">
        <v>0.98250000000000004</v>
      </c>
      <c r="D452" s="119">
        <v>9.68696E-2</v>
      </c>
      <c r="E452" s="120">
        <v>10.4</v>
      </c>
      <c r="F452" s="120">
        <v>10.25</v>
      </c>
      <c r="G452" s="120">
        <v>11.375</v>
      </c>
      <c r="H452" s="121" t="s">
        <v>76</v>
      </c>
      <c r="I452" s="122">
        <v>2036084</v>
      </c>
      <c r="J452" s="121" t="s">
        <v>76</v>
      </c>
      <c r="K452" s="120">
        <v>11.029425</v>
      </c>
      <c r="L452" s="120">
        <v>0.72499999999999998</v>
      </c>
      <c r="M452" s="120">
        <v>1.125</v>
      </c>
      <c r="N452" s="119">
        <v>1.9317264000000001</v>
      </c>
      <c r="O452" s="118" t="s">
        <v>76</v>
      </c>
    </row>
    <row r="453" spans="1:15" x14ac:dyDescent="0.15">
      <c r="A453" s="125">
        <v>40431</v>
      </c>
      <c r="B453" s="120">
        <v>10.1425</v>
      </c>
      <c r="C453" s="124">
        <v>-0.1</v>
      </c>
      <c r="D453" s="119">
        <v>-9.7631999999999997E-3</v>
      </c>
      <c r="E453" s="120">
        <v>10.137499999999999</v>
      </c>
      <c r="F453" s="120">
        <v>9.8649997500000008</v>
      </c>
      <c r="G453" s="120">
        <v>10.19</v>
      </c>
      <c r="H453" s="121" t="s">
        <v>76</v>
      </c>
      <c r="I453" s="122">
        <v>694500</v>
      </c>
      <c r="J453" s="121" t="s">
        <v>76</v>
      </c>
      <c r="K453" s="120">
        <v>9.9646000000000008</v>
      </c>
      <c r="L453" s="120">
        <v>5.0000000000000001E-3</v>
      </c>
      <c r="M453" s="120">
        <v>0.32500000000000001</v>
      </c>
      <c r="N453" s="119">
        <v>-0.52870779999999995</v>
      </c>
      <c r="O453" s="118" t="s">
        <v>76</v>
      </c>
    </row>
    <row r="454" spans="1:15" x14ac:dyDescent="0.15">
      <c r="A454" s="125">
        <v>40424</v>
      </c>
      <c r="B454" s="120">
        <v>10.2425</v>
      </c>
      <c r="C454" s="124">
        <v>1</v>
      </c>
      <c r="D454" s="119">
        <v>0.10819579999999999</v>
      </c>
      <c r="E454" s="120">
        <v>9.3125</v>
      </c>
      <c r="F454" s="120">
        <v>9.2774999999999999</v>
      </c>
      <c r="G454" s="120">
        <v>10.414999999999999</v>
      </c>
      <c r="H454" s="121" t="s">
        <v>76</v>
      </c>
      <c r="I454" s="122">
        <v>1473608</v>
      </c>
      <c r="J454" s="121" t="s">
        <v>76</v>
      </c>
      <c r="K454" s="120">
        <v>10.2677</v>
      </c>
      <c r="L454" s="120">
        <v>0.93</v>
      </c>
      <c r="M454" s="120">
        <v>1.1375</v>
      </c>
      <c r="N454" s="119">
        <v>0.26762849999999999</v>
      </c>
      <c r="O454" s="118" t="s">
        <v>76</v>
      </c>
    </row>
    <row r="455" spans="1:15" x14ac:dyDescent="0.15">
      <c r="A455" s="125">
        <v>40417</v>
      </c>
      <c r="B455" s="120">
        <v>9.2424999999999997</v>
      </c>
      <c r="C455" s="124">
        <v>0.39250000000000002</v>
      </c>
      <c r="D455" s="119">
        <v>4.4350300000000002E-2</v>
      </c>
      <c r="E455" s="120">
        <v>8.83</v>
      </c>
      <c r="F455" s="120">
        <v>8.8275000000000006</v>
      </c>
      <c r="G455" s="120">
        <v>9.3025000000000002</v>
      </c>
      <c r="H455" s="121" t="s">
        <v>76</v>
      </c>
      <c r="I455" s="122">
        <v>1162492</v>
      </c>
      <c r="J455" s="121" t="s">
        <v>76</v>
      </c>
      <c r="K455" s="120">
        <v>9.1846499999999995</v>
      </c>
      <c r="L455" s="120">
        <v>0.41249999999999998</v>
      </c>
      <c r="M455" s="120">
        <v>0.47499999999999998</v>
      </c>
      <c r="N455" s="119">
        <v>-0.59781759999999995</v>
      </c>
      <c r="O455" s="118" t="s">
        <v>76</v>
      </c>
    </row>
    <row r="456" spans="1:15" x14ac:dyDescent="0.15">
      <c r="A456" s="125">
        <v>40410</v>
      </c>
      <c r="B456" s="120">
        <v>8.85</v>
      </c>
      <c r="C456" s="124">
        <v>0.85</v>
      </c>
      <c r="D456" s="119">
        <v>0.10625</v>
      </c>
      <c r="E456" s="120">
        <v>8.25</v>
      </c>
      <c r="F456" s="120">
        <v>8.25</v>
      </c>
      <c r="G456" s="120">
        <v>8.871575</v>
      </c>
      <c r="H456" s="121" t="s">
        <v>76</v>
      </c>
      <c r="I456" s="122">
        <v>2890460</v>
      </c>
      <c r="J456" s="121" t="s">
        <v>76</v>
      </c>
      <c r="K456" s="120">
        <v>8.7927</v>
      </c>
      <c r="L456" s="120">
        <v>0.6</v>
      </c>
      <c r="M456" s="120">
        <v>0.62156999999999996</v>
      </c>
      <c r="N456" s="119">
        <v>5.2816969</v>
      </c>
      <c r="O456" s="118" t="s">
        <v>76</v>
      </c>
    </row>
    <row r="457" spans="1:15" x14ac:dyDescent="0.15">
      <c r="A457" s="125">
        <v>40403</v>
      </c>
      <c r="B457" s="120">
        <v>8</v>
      </c>
      <c r="C457" s="124">
        <v>-0.1225</v>
      </c>
      <c r="D457" s="119">
        <v>-1.5081600000000001E-2</v>
      </c>
      <c r="E457" s="120">
        <v>8.2050000000000001</v>
      </c>
      <c r="F457" s="120">
        <v>7.9625000000000004</v>
      </c>
      <c r="G457" s="120">
        <v>8.2050000000000001</v>
      </c>
      <c r="H457" s="121" t="s">
        <v>76</v>
      </c>
      <c r="I457" s="122">
        <v>460140</v>
      </c>
      <c r="J457" s="121" t="s">
        <v>76</v>
      </c>
      <c r="K457" s="120">
        <v>7.9937750000000003</v>
      </c>
      <c r="L457" s="120">
        <v>-0.20499999999999999</v>
      </c>
      <c r="M457" s="120">
        <v>0.24249999999999999</v>
      </c>
      <c r="N457" s="119">
        <v>-0.69893059999999996</v>
      </c>
      <c r="O457" s="118" t="s">
        <v>76</v>
      </c>
    </row>
    <row r="458" spans="1:15" x14ac:dyDescent="0.15">
      <c r="A458" s="125">
        <v>40396</v>
      </c>
      <c r="B458" s="120">
        <v>8.1225000000000005</v>
      </c>
      <c r="C458" s="124">
        <v>5.0000000000000001E-3</v>
      </c>
      <c r="D458" s="119">
        <v>6.1600000000000001E-4</v>
      </c>
      <c r="E458" s="120">
        <v>8.15</v>
      </c>
      <c r="F458" s="120">
        <v>8</v>
      </c>
      <c r="G458" s="120">
        <v>8.1875</v>
      </c>
      <c r="H458" s="121" t="s">
        <v>76</v>
      </c>
      <c r="I458" s="122">
        <v>1528352</v>
      </c>
      <c r="J458" s="121" t="s">
        <v>76</v>
      </c>
      <c r="K458" s="120">
        <v>8.0947250000000004</v>
      </c>
      <c r="L458" s="120">
        <v>-2.75E-2</v>
      </c>
      <c r="M458" s="120">
        <v>0.1875</v>
      </c>
      <c r="N458" s="119">
        <v>2.0974415999999998</v>
      </c>
      <c r="O458" s="118" t="s">
        <v>76</v>
      </c>
    </row>
    <row r="459" spans="1:15" x14ac:dyDescent="0.15">
      <c r="A459" s="125">
        <v>40389</v>
      </c>
      <c r="B459" s="120">
        <v>8.1174999999999997</v>
      </c>
      <c r="C459" s="124">
        <v>-0.1525</v>
      </c>
      <c r="D459" s="119">
        <v>-1.8440100000000001E-2</v>
      </c>
      <c r="E459" s="120">
        <v>8.25</v>
      </c>
      <c r="F459" s="120">
        <v>8.0399999999999991</v>
      </c>
      <c r="G459" s="120">
        <v>8.3275000000000006</v>
      </c>
      <c r="H459" s="121" t="s">
        <v>76</v>
      </c>
      <c r="I459" s="122">
        <v>493424</v>
      </c>
      <c r="J459" s="121" t="s">
        <v>76</v>
      </c>
      <c r="K459" s="120">
        <v>8.0848250000000004</v>
      </c>
      <c r="L459" s="120">
        <v>-0.13250000000000001</v>
      </c>
      <c r="M459" s="120">
        <v>0.28749999999999998</v>
      </c>
      <c r="N459" s="119">
        <v>3.0922000000000002E-2</v>
      </c>
      <c r="O459" s="118" t="s">
        <v>76</v>
      </c>
    </row>
    <row r="460" spans="1:15" x14ac:dyDescent="0.15">
      <c r="A460" s="125">
        <v>40382</v>
      </c>
      <c r="B460" s="120">
        <v>8.27</v>
      </c>
      <c r="C460" s="124">
        <v>-0.25</v>
      </c>
      <c r="D460" s="119">
        <v>-2.9342699999999999E-2</v>
      </c>
      <c r="E460" s="120">
        <v>8.4275000000000002</v>
      </c>
      <c r="F460" s="120">
        <v>8.0950000000000006</v>
      </c>
      <c r="G460" s="120">
        <v>8.4875000000000007</v>
      </c>
      <c r="H460" s="121" t="s">
        <v>76</v>
      </c>
      <c r="I460" s="122">
        <v>478624</v>
      </c>
      <c r="J460" s="121" t="s">
        <v>76</v>
      </c>
      <c r="K460" s="120">
        <v>8.2760750000000005</v>
      </c>
      <c r="L460" s="120">
        <v>-0.1575</v>
      </c>
      <c r="M460" s="120">
        <v>0.39250000000000002</v>
      </c>
      <c r="N460" s="119">
        <v>-0.84724580000000005</v>
      </c>
      <c r="O460" s="118" t="s">
        <v>76</v>
      </c>
    </row>
    <row r="461" spans="1:15" x14ac:dyDescent="0.15">
      <c r="A461" s="125">
        <v>40375</v>
      </c>
      <c r="B461" s="120">
        <v>8.52</v>
      </c>
      <c r="C461" s="124">
        <v>0.32500000000000001</v>
      </c>
      <c r="D461" s="119">
        <v>3.96583E-2</v>
      </c>
      <c r="E461" s="120">
        <v>8.2074999999999996</v>
      </c>
      <c r="F461" s="120">
        <v>8.16</v>
      </c>
      <c r="G461" s="120">
        <v>8.7249999999999996</v>
      </c>
      <c r="H461" s="121" t="s">
        <v>76</v>
      </c>
      <c r="I461" s="122">
        <v>3133296</v>
      </c>
      <c r="J461" s="121" t="s">
        <v>76</v>
      </c>
      <c r="K461" s="120">
        <v>8.5127749999999995</v>
      </c>
      <c r="L461" s="120">
        <v>0.3125</v>
      </c>
      <c r="M461" s="120">
        <v>0.56499999999999995</v>
      </c>
      <c r="N461" s="119">
        <v>-0.1808959</v>
      </c>
      <c r="O461" s="118" t="s">
        <v>76</v>
      </c>
    </row>
    <row r="462" spans="1:15" x14ac:dyDescent="0.15">
      <c r="A462" s="125">
        <v>40368</v>
      </c>
      <c r="B462" s="120">
        <v>8.1950000000000003</v>
      </c>
      <c r="C462" s="124">
        <v>-5.5E-2</v>
      </c>
      <c r="D462" s="119">
        <v>-6.6667000000000002E-3</v>
      </c>
      <c r="E462" s="120">
        <v>8.3175000000000008</v>
      </c>
      <c r="F462" s="120">
        <v>7.9874999999999998</v>
      </c>
      <c r="G462" s="120">
        <v>9.0399999999999991</v>
      </c>
      <c r="H462" s="121" t="s">
        <v>76</v>
      </c>
      <c r="I462" s="122">
        <v>3825272</v>
      </c>
      <c r="J462" s="121" t="s">
        <v>76</v>
      </c>
      <c r="K462" s="120">
        <v>8.2055000000000007</v>
      </c>
      <c r="L462" s="120">
        <v>-0.1225</v>
      </c>
      <c r="M462" s="120">
        <v>1.0525</v>
      </c>
      <c r="N462" s="119">
        <v>9.5467720000000007</v>
      </c>
      <c r="O462" s="118" t="s">
        <v>76</v>
      </c>
    </row>
    <row r="463" spans="1:15" x14ac:dyDescent="0.15">
      <c r="A463" s="125">
        <v>40361</v>
      </c>
      <c r="B463" s="120">
        <v>8.25</v>
      </c>
      <c r="C463" s="124">
        <v>-0.3125</v>
      </c>
      <c r="D463" s="119">
        <v>-3.6496399999999998E-2</v>
      </c>
      <c r="E463" s="120">
        <v>8.5625</v>
      </c>
      <c r="F463" s="120">
        <v>8.125</v>
      </c>
      <c r="G463" s="120">
        <v>8.5975000000000001</v>
      </c>
      <c r="H463" s="121" t="s">
        <v>76</v>
      </c>
      <c r="I463" s="122">
        <v>362696</v>
      </c>
      <c r="J463" s="121" t="s">
        <v>76</v>
      </c>
      <c r="K463" s="120">
        <v>8.2943250000000006</v>
      </c>
      <c r="L463" s="120">
        <v>-0.3125</v>
      </c>
      <c r="M463" s="120">
        <v>0.47249999999999998</v>
      </c>
      <c r="N463" s="119">
        <v>0.3022261</v>
      </c>
      <c r="O463" s="118" t="s">
        <v>76</v>
      </c>
    </row>
    <row r="464" spans="1:15" x14ac:dyDescent="0.15">
      <c r="A464" s="125">
        <v>40354</v>
      </c>
      <c r="B464" s="120">
        <v>8.5625</v>
      </c>
      <c r="C464" s="124">
        <v>-0.5</v>
      </c>
      <c r="D464" s="119">
        <v>-5.5172400000000003E-2</v>
      </c>
      <c r="E464" s="120">
        <v>9.0875000000000004</v>
      </c>
      <c r="F464" s="120">
        <v>8.5625</v>
      </c>
      <c r="G464" s="120">
        <v>9.3037500000000009</v>
      </c>
      <c r="H464" s="121" t="s">
        <v>76</v>
      </c>
      <c r="I464" s="122">
        <v>278520</v>
      </c>
      <c r="J464" s="121" t="s">
        <v>76</v>
      </c>
      <c r="K464" s="120">
        <v>8.6117500000000007</v>
      </c>
      <c r="L464" s="120">
        <v>-0.52500000000000002</v>
      </c>
      <c r="M464" s="120">
        <v>0.74124999999999996</v>
      </c>
      <c r="N464" s="119">
        <v>0.1246063</v>
      </c>
      <c r="O464" s="118" t="s">
        <v>76</v>
      </c>
    </row>
    <row r="465" spans="1:15" x14ac:dyDescent="0.15">
      <c r="A465" s="125">
        <v>40347</v>
      </c>
      <c r="B465" s="120">
        <v>9.0625</v>
      </c>
      <c r="C465" s="124">
        <v>0.5</v>
      </c>
      <c r="D465" s="119">
        <v>5.83942E-2</v>
      </c>
      <c r="E465" s="120">
        <v>8.5250000000000004</v>
      </c>
      <c r="F465" s="120">
        <v>8.5250000000000004</v>
      </c>
      <c r="G465" s="120">
        <v>9.0625</v>
      </c>
      <c r="H465" s="121" t="s">
        <v>76</v>
      </c>
      <c r="I465" s="122">
        <v>247660</v>
      </c>
      <c r="J465" s="121" t="s">
        <v>76</v>
      </c>
      <c r="K465" s="120">
        <v>9.0123499999999996</v>
      </c>
      <c r="L465" s="120">
        <v>0.53749999999999998</v>
      </c>
      <c r="M465" s="120">
        <v>0.53749999999999998</v>
      </c>
      <c r="N465" s="119">
        <v>0.25677460000000002</v>
      </c>
      <c r="O465" s="118" t="s">
        <v>76</v>
      </c>
    </row>
    <row r="466" spans="1:15" x14ac:dyDescent="0.15">
      <c r="A466" s="125">
        <v>40340</v>
      </c>
      <c r="B466" s="120">
        <v>8.5625</v>
      </c>
      <c r="C466" s="124">
        <v>0.4375</v>
      </c>
      <c r="D466" s="119">
        <v>5.3846199999999997E-2</v>
      </c>
      <c r="E466" s="120">
        <v>8.25</v>
      </c>
      <c r="F466" s="120">
        <v>8.0124999999999993</v>
      </c>
      <c r="G466" s="120">
        <v>8.625</v>
      </c>
      <c r="H466" s="121" t="s">
        <v>76</v>
      </c>
      <c r="I466" s="122">
        <v>197060</v>
      </c>
      <c r="J466" s="121" t="s">
        <v>76</v>
      </c>
      <c r="K466" s="120">
        <v>8.5598749999999999</v>
      </c>
      <c r="L466" s="120">
        <v>0.3125</v>
      </c>
      <c r="M466" s="120">
        <v>0.61250000000000004</v>
      </c>
      <c r="N466" s="119">
        <v>-0.37242839999999999</v>
      </c>
      <c r="O466" s="118" t="s">
        <v>76</v>
      </c>
    </row>
    <row r="467" spans="1:15" x14ac:dyDescent="0.15">
      <c r="A467" s="125">
        <v>40333</v>
      </c>
      <c r="B467" s="120">
        <v>8.125</v>
      </c>
      <c r="C467" s="124">
        <v>-0.625</v>
      </c>
      <c r="D467" s="119">
        <v>-7.1428599999999995E-2</v>
      </c>
      <c r="E467" s="120">
        <v>8.75</v>
      </c>
      <c r="F467" s="120">
        <v>8.0250000000000004</v>
      </c>
      <c r="G467" s="120">
        <v>8.875</v>
      </c>
      <c r="H467" s="121" t="s">
        <v>76</v>
      </c>
      <c r="I467" s="122">
        <v>314004</v>
      </c>
      <c r="J467" s="121" t="s">
        <v>76</v>
      </c>
      <c r="K467" s="120">
        <v>8.2299749999999996</v>
      </c>
      <c r="L467" s="120">
        <v>-0.625</v>
      </c>
      <c r="M467" s="120">
        <v>0.85</v>
      </c>
      <c r="N467" s="119">
        <v>1.2245805999999999</v>
      </c>
      <c r="O467" s="118" t="s">
        <v>76</v>
      </c>
    </row>
    <row r="468" spans="1:15" x14ac:dyDescent="0.15">
      <c r="A468" s="125">
        <v>40326</v>
      </c>
      <c r="B468" s="120">
        <v>8.75</v>
      </c>
      <c r="C468" s="124">
        <v>-0.3125</v>
      </c>
      <c r="D468" s="119">
        <v>-3.4482800000000001E-2</v>
      </c>
      <c r="E468" s="120">
        <v>8.875</v>
      </c>
      <c r="F468" s="120">
        <v>8.75</v>
      </c>
      <c r="G468" s="120">
        <v>9.1624999999999996</v>
      </c>
      <c r="H468" s="121" t="s">
        <v>76</v>
      </c>
      <c r="I468" s="122">
        <v>141152</v>
      </c>
      <c r="J468" s="121" t="s">
        <v>76</v>
      </c>
      <c r="K468" s="120">
        <v>8.8349250000000001</v>
      </c>
      <c r="L468" s="120">
        <v>-0.125</v>
      </c>
      <c r="M468" s="120">
        <v>0.41249999999999998</v>
      </c>
      <c r="N468" s="119">
        <v>-0.95822620000000003</v>
      </c>
      <c r="O468" s="118" t="s">
        <v>76</v>
      </c>
    </row>
    <row r="469" spans="1:15" x14ac:dyDescent="0.15">
      <c r="A469" s="125">
        <v>40319</v>
      </c>
      <c r="B469" s="120">
        <v>9.0625</v>
      </c>
      <c r="C469" s="124">
        <v>-0.26250000000000001</v>
      </c>
      <c r="D469" s="119">
        <v>-2.8150100000000001E-2</v>
      </c>
      <c r="E469" s="120">
        <v>9.3125</v>
      </c>
      <c r="F469" s="120">
        <v>8.75</v>
      </c>
      <c r="G469" s="120">
        <v>9.7249999999999996</v>
      </c>
      <c r="H469" s="121" t="s">
        <v>76</v>
      </c>
      <c r="I469" s="122">
        <v>3378964</v>
      </c>
      <c r="J469" s="121" t="s">
        <v>76</v>
      </c>
      <c r="K469" s="120">
        <v>9.1132000000000009</v>
      </c>
      <c r="L469" s="120">
        <v>-0.25</v>
      </c>
      <c r="M469" s="120">
        <v>0.97499999999999998</v>
      </c>
      <c r="N469" s="119">
        <v>4.7301655</v>
      </c>
      <c r="O469" s="118" t="s">
        <v>76</v>
      </c>
    </row>
    <row r="470" spans="1:15" x14ac:dyDescent="0.15">
      <c r="A470" s="117">
        <v>40312</v>
      </c>
      <c r="B470" s="115">
        <v>9.3249999999999993</v>
      </c>
      <c r="C470" s="114" t="s">
        <v>76</v>
      </c>
      <c r="D470" s="114" t="s">
        <v>76</v>
      </c>
      <c r="E470" s="115">
        <v>10.5</v>
      </c>
      <c r="F470" s="115">
        <v>8</v>
      </c>
      <c r="G470" s="115">
        <v>10.5</v>
      </c>
      <c r="H470" s="114" t="s">
        <v>76</v>
      </c>
      <c r="I470" s="116">
        <v>589680</v>
      </c>
      <c r="J470" s="114" t="s">
        <v>76</v>
      </c>
      <c r="K470" s="115">
        <v>9.2590500000000002</v>
      </c>
      <c r="L470" s="115">
        <v>-1.175</v>
      </c>
      <c r="M470" s="115">
        <v>2.5</v>
      </c>
      <c r="N470" s="114" t="s">
        <v>76</v>
      </c>
      <c r="O470" s="113" t="s">
        <v>76</v>
      </c>
    </row>
  </sheetData>
  <mergeCells count="7">
    <mergeCell ref="Q55:T55"/>
    <mergeCell ref="Q36:S36"/>
    <mergeCell ref="A19:C19"/>
    <mergeCell ref="D19:H19"/>
    <mergeCell ref="I19:J19"/>
    <mergeCell ref="L19:M19"/>
    <mergeCell ref="N19:P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Z1003"/>
  <sheetViews>
    <sheetView topLeftCell="A17" workbookViewId="0">
      <selection activeCell="H37" sqref="H37"/>
    </sheetView>
  </sheetViews>
  <sheetFormatPr baseColWidth="10" defaultColWidth="14.5" defaultRowHeight="15" customHeight="1" x14ac:dyDescent="0.2"/>
  <cols>
    <col min="1" max="1" width="21.1640625" customWidth="1"/>
    <col min="2" max="2" width="38.1640625" bestFit="1" customWidth="1"/>
    <col min="3" max="4" width="12.1640625" bestFit="1" customWidth="1"/>
    <col min="5" max="5" width="13.1640625" customWidth="1"/>
    <col min="6" max="6" width="13.83203125" customWidth="1"/>
    <col min="7" max="7" width="10" customWidth="1"/>
    <col min="8" max="8" width="8.6640625" customWidth="1"/>
    <col min="9" max="9" width="12.33203125" customWidth="1"/>
    <col min="10" max="10" width="6" customWidth="1"/>
    <col min="11" max="11" width="7" customWidth="1"/>
    <col min="12" max="12" width="7.5" customWidth="1"/>
    <col min="13" max="26" width="8.6640625" customWidth="1"/>
  </cols>
  <sheetData>
    <row r="1" spans="1:26" ht="18" customHeight="1" x14ac:dyDescent="0.2">
      <c r="A1" s="88"/>
      <c r="B1" s="77">
        <v>2017</v>
      </c>
      <c r="C1" s="77">
        <v>2016</v>
      </c>
      <c r="D1" s="77">
        <v>2015</v>
      </c>
      <c r="E1" s="77">
        <v>2014</v>
      </c>
      <c r="F1" s="77">
        <v>2013</v>
      </c>
    </row>
    <row r="2" spans="1:26" ht="14.25" customHeight="1" x14ac:dyDescent="0.2">
      <c r="A2" s="80" t="s">
        <v>70</v>
      </c>
      <c r="B2" s="75">
        <v>1359.1</v>
      </c>
      <c r="C2" s="75">
        <v>1319.4</v>
      </c>
      <c r="D2" s="75">
        <v>1263.9000000000001</v>
      </c>
      <c r="E2" s="75">
        <v>1175.8</v>
      </c>
      <c r="F2" s="75">
        <v>1109.9000000000001</v>
      </c>
    </row>
    <row r="3" spans="1:26" ht="14.25" customHeight="1" x14ac:dyDescent="0.2">
      <c r="A3" s="80" t="s">
        <v>69</v>
      </c>
      <c r="B3" s="75">
        <v>59.52</v>
      </c>
      <c r="C3" s="75">
        <v>66.569999999999993</v>
      </c>
      <c r="D3" s="75">
        <v>59.96</v>
      </c>
      <c r="E3" s="75">
        <v>54.94</v>
      </c>
      <c r="F3" s="75">
        <v>43.15</v>
      </c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spans="1:26" ht="14.25" customHeight="1" thickBot="1" x14ac:dyDescent="0.25">
      <c r="A4" s="81"/>
      <c r="B4" s="75"/>
      <c r="C4" s="75"/>
      <c r="D4" s="75"/>
      <c r="E4" s="75"/>
      <c r="F4" s="75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6" ht="14.25" customHeight="1" x14ac:dyDescent="0.2">
      <c r="A5" s="80" t="s">
        <v>68</v>
      </c>
      <c r="B5" s="75">
        <f t="shared" ref="B5:E6" si="0">B2/C2</f>
        <v>1.0300894345914808</v>
      </c>
      <c r="C5" s="75">
        <f t="shared" si="0"/>
        <v>1.0439117018751483</v>
      </c>
      <c r="D5" s="75">
        <f t="shared" si="0"/>
        <v>1.0749277087940128</v>
      </c>
      <c r="E5" s="75">
        <f t="shared" si="0"/>
        <v>1.0593747184431028</v>
      </c>
      <c r="F5" s="75"/>
      <c r="I5" s="76"/>
      <c r="J5" s="76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76"/>
      <c r="Y5" s="76"/>
      <c r="Z5" s="76"/>
    </row>
    <row r="6" spans="1:26" ht="14.25" customHeight="1" x14ac:dyDescent="0.2">
      <c r="A6" s="80" t="s">
        <v>67</v>
      </c>
      <c r="B6" s="75">
        <f t="shared" si="0"/>
        <v>0.89409643983776488</v>
      </c>
      <c r="C6" s="75">
        <f t="shared" si="0"/>
        <v>1.1102401601067378</v>
      </c>
      <c r="D6" s="75">
        <f t="shared" si="0"/>
        <v>1.0913724062613761</v>
      </c>
      <c r="E6" s="75">
        <f t="shared" si="0"/>
        <v>1.2732329084588645</v>
      </c>
      <c r="F6" s="75"/>
      <c r="I6" s="62"/>
      <c r="J6" s="62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2"/>
      <c r="Y6" s="62"/>
      <c r="Z6" s="62"/>
    </row>
    <row r="7" spans="1:26" ht="14.25" customHeight="1" x14ac:dyDescent="0.2">
      <c r="A7" s="80"/>
      <c r="B7" s="75"/>
      <c r="C7" s="75"/>
      <c r="D7" s="75"/>
      <c r="E7" s="75"/>
      <c r="F7" s="75"/>
      <c r="P7" s="63"/>
      <c r="Q7" s="63"/>
      <c r="R7" s="63"/>
      <c r="S7" s="63"/>
      <c r="T7" s="63"/>
      <c r="U7" s="63"/>
      <c r="V7" s="63"/>
      <c r="W7" s="63"/>
    </row>
    <row r="8" spans="1:26" ht="14.25" customHeight="1" x14ac:dyDescent="0.2">
      <c r="A8" s="80" t="s">
        <v>66</v>
      </c>
      <c r="B8" s="75">
        <f>CORREL(B5:E5,B6:E6)</f>
        <v>0.61069968439512667</v>
      </c>
      <c r="C8" s="75"/>
      <c r="D8" s="75"/>
      <c r="E8" s="75"/>
      <c r="F8" s="75"/>
      <c r="P8" s="63"/>
      <c r="Q8" s="63"/>
      <c r="R8" s="63"/>
      <c r="S8" s="63"/>
      <c r="T8" s="63"/>
      <c r="U8" s="63"/>
      <c r="V8" s="63"/>
      <c r="W8" s="63"/>
    </row>
    <row r="9" spans="1:26" ht="14.25" customHeight="1" x14ac:dyDescent="0.2">
      <c r="A9" s="81"/>
      <c r="B9" s="75"/>
      <c r="C9" s="75"/>
      <c r="D9" s="75"/>
      <c r="E9" s="75"/>
      <c r="F9" s="75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spans="1:26" ht="14.25" customHeight="1" x14ac:dyDescent="0.2">
      <c r="A10" s="80" t="s">
        <v>65</v>
      </c>
      <c r="B10" s="91">
        <f>AVERAGE(B5:E5)-1</f>
        <v>5.2075890925936008E-2</v>
      </c>
      <c r="C10" s="75"/>
      <c r="D10" s="75"/>
      <c r="E10" s="75"/>
      <c r="F10" s="75"/>
      <c r="I10" s="63"/>
      <c r="J10" s="63"/>
      <c r="K10" s="314" t="s">
        <v>64</v>
      </c>
      <c r="L10" s="315"/>
      <c r="M10" s="315"/>
      <c r="N10" s="315"/>
      <c r="O10" s="315"/>
      <c r="P10" s="315"/>
      <c r="Q10" s="315"/>
      <c r="R10" s="316"/>
      <c r="S10" s="63"/>
      <c r="T10" s="63"/>
      <c r="U10" s="63"/>
      <c r="V10" s="63"/>
      <c r="W10" s="63"/>
      <c r="X10" s="63"/>
      <c r="Y10" s="63"/>
    </row>
    <row r="11" spans="1:26" ht="14.25" customHeight="1" x14ac:dyDescent="0.2">
      <c r="A11" s="74"/>
      <c r="B11" s="72"/>
      <c r="C11" s="72"/>
      <c r="D11" s="72"/>
      <c r="E11" s="72"/>
      <c r="F11" s="72"/>
      <c r="I11" s="63"/>
      <c r="J11" s="63"/>
      <c r="K11" s="69" t="s">
        <v>58</v>
      </c>
      <c r="L11" s="67" t="str">
        <f>"-"&amp;"5%"</f>
        <v>-5%</v>
      </c>
      <c r="M11" s="67" t="str">
        <f>"-"&amp;"2%"</f>
        <v>-2%</v>
      </c>
      <c r="N11" s="67" t="str">
        <f>"-"&amp;"1%"</f>
        <v>-1%</v>
      </c>
      <c r="O11" s="68">
        <v>0</v>
      </c>
      <c r="P11" s="67" t="str">
        <f>"+"&amp;"1%"</f>
        <v>+1%</v>
      </c>
      <c r="Q11" s="67" t="str">
        <f>"+"&amp;"2%"</f>
        <v>+2%</v>
      </c>
      <c r="R11" s="67" t="str">
        <f>"+"&amp;"5%"</f>
        <v>+5%</v>
      </c>
      <c r="S11" s="63"/>
      <c r="T11" s="63"/>
      <c r="U11" s="63"/>
      <c r="V11" s="63"/>
      <c r="W11" s="63"/>
      <c r="X11" s="63"/>
      <c r="Y11" s="63"/>
    </row>
    <row r="12" spans="1:26" ht="14.25" customHeight="1" x14ac:dyDescent="0.2">
      <c r="A12" s="73"/>
      <c r="B12" s="312" t="s">
        <v>63</v>
      </c>
      <c r="C12" s="313"/>
      <c r="D12" s="313"/>
      <c r="E12" s="313"/>
      <c r="F12" s="72"/>
      <c r="K12" s="65" t="s">
        <v>62</v>
      </c>
      <c r="L12" s="64">
        <f t="shared" ref="L12:R12" si="1">$B$31+L11</f>
        <v>9.5876068019999997E-2</v>
      </c>
      <c r="M12" s="64">
        <f t="shared" si="1"/>
        <v>0.12587606802000001</v>
      </c>
      <c r="N12" s="64">
        <f t="shared" si="1"/>
        <v>0.13587606801999999</v>
      </c>
      <c r="O12" s="64">
        <f t="shared" si="1"/>
        <v>0.14587606802</v>
      </c>
      <c r="P12" s="64">
        <f t="shared" si="1"/>
        <v>0.15587606802000001</v>
      </c>
      <c r="Q12" s="64">
        <f t="shared" si="1"/>
        <v>0.16587606801999999</v>
      </c>
      <c r="R12" s="64">
        <f t="shared" si="1"/>
        <v>0.19587606802000002</v>
      </c>
      <c r="S12" s="63"/>
      <c r="T12" s="63"/>
      <c r="U12" s="63"/>
      <c r="V12" s="63"/>
      <c r="W12" s="63"/>
    </row>
    <row r="13" spans="1:26" ht="14.25" customHeight="1" x14ac:dyDescent="0.2">
      <c r="A13" s="62"/>
      <c r="K13" s="97" t="s">
        <v>55</v>
      </c>
      <c r="L13" s="98">
        <f t="shared" ref="L13:R13" si="2">($B$17*(1+$B$10)+$B$17*$B$32*($B$20-$B$10))/(L12-$B$10)</f>
        <v>91.046564209369322</v>
      </c>
      <c r="M13" s="98">
        <f t="shared" si="2"/>
        <v>54.035854562972332</v>
      </c>
      <c r="N13" s="98">
        <f t="shared" si="2"/>
        <v>47.587675521260039</v>
      </c>
      <c r="O13" s="98">
        <f t="shared" si="2"/>
        <v>42.514372144280422</v>
      </c>
      <c r="P13" s="98">
        <f t="shared" si="2"/>
        <v>38.41858220109431</v>
      </c>
      <c r="Q13" s="98">
        <f t="shared" si="2"/>
        <v>35.042613623353127</v>
      </c>
      <c r="R13" s="98">
        <f t="shared" si="2"/>
        <v>27.731924374250728</v>
      </c>
      <c r="S13" s="63"/>
      <c r="T13" s="63"/>
      <c r="U13" s="63"/>
      <c r="V13" s="63"/>
      <c r="W13" s="63"/>
      <c r="X13" s="63"/>
      <c r="Y13" s="63"/>
      <c r="Z13" s="63"/>
    </row>
    <row r="14" spans="1:26" ht="14.25" customHeight="1" x14ac:dyDescent="0.2">
      <c r="K14" s="70"/>
      <c r="L14" s="70"/>
      <c r="M14" s="70"/>
      <c r="N14" s="70"/>
      <c r="O14" s="70"/>
      <c r="P14" s="70"/>
      <c r="Q14" s="70"/>
      <c r="R14" s="70"/>
      <c r="S14" s="63"/>
      <c r="T14" s="63"/>
      <c r="U14" s="63"/>
      <c r="V14" s="63"/>
      <c r="W14" s="63"/>
      <c r="X14" s="63"/>
      <c r="Y14" s="63"/>
      <c r="Z14" s="63"/>
    </row>
    <row r="15" spans="1:26" ht="14.25" customHeight="1" x14ac:dyDescent="0.2">
      <c r="H15" s="71" t="s">
        <v>61</v>
      </c>
      <c r="K15" s="70"/>
      <c r="L15" s="70"/>
      <c r="M15" s="70"/>
      <c r="N15" s="70"/>
      <c r="O15" s="70"/>
      <c r="P15" s="70"/>
      <c r="Q15" s="70"/>
      <c r="R15" s="70"/>
      <c r="S15" s="63"/>
      <c r="T15" s="63"/>
      <c r="U15" s="63"/>
      <c r="V15" s="63"/>
      <c r="W15" s="63"/>
      <c r="X15" s="63"/>
      <c r="Y15" s="63"/>
      <c r="Z15" s="63"/>
    </row>
    <row r="16" spans="1:26" ht="19" customHeight="1" x14ac:dyDescent="0.2">
      <c r="A16" s="89"/>
      <c r="B16" s="78">
        <v>2017</v>
      </c>
      <c r="C16" s="78">
        <v>2016</v>
      </c>
      <c r="D16" s="78">
        <v>2015</v>
      </c>
      <c r="E16" s="78">
        <v>2014</v>
      </c>
      <c r="F16" s="78">
        <v>2013</v>
      </c>
      <c r="G16" s="78">
        <v>2012</v>
      </c>
      <c r="K16" s="314" t="s">
        <v>60</v>
      </c>
      <c r="L16" s="315"/>
      <c r="M16" s="315"/>
      <c r="N16" s="315"/>
      <c r="O16" s="315"/>
      <c r="P16" s="315"/>
      <c r="Q16" s="315"/>
      <c r="R16" s="316"/>
      <c r="S16" s="63"/>
      <c r="T16" s="63"/>
      <c r="U16" s="63"/>
      <c r="V16" s="63"/>
      <c r="W16" s="63"/>
      <c r="X16" s="63"/>
      <c r="Y16" s="63"/>
      <c r="Z16" s="63"/>
    </row>
    <row r="17" spans="1:26" ht="20" customHeight="1" x14ac:dyDescent="0.2">
      <c r="A17" s="79" t="s">
        <v>59</v>
      </c>
      <c r="B17" s="75">
        <v>2.62</v>
      </c>
      <c r="C17" s="75">
        <v>2.38</v>
      </c>
      <c r="D17" s="75">
        <v>2.14</v>
      </c>
      <c r="E17" s="75">
        <v>1.93</v>
      </c>
      <c r="F17" s="75">
        <v>1.8199999999999998</v>
      </c>
      <c r="G17" s="75">
        <v>1.35</v>
      </c>
      <c r="K17" s="69" t="s">
        <v>58</v>
      </c>
      <c r="L17" s="67" t="str">
        <f>"-"&amp;"5%"</f>
        <v>-5%</v>
      </c>
      <c r="M17" s="67" t="str">
        <f>"-"&amp;"2%"</f>
        <v>-2%</v>
      </c>
      <c r="N17" s="67" t="str">
        <f>"-"&amp;"1%"</f>
        <v>-1%</v>
      </c>
      <c r="O17" s="68">
        <v>0</v>
      </c>
      <c r="P17" s="67" t="str">
        <f>"+"&amp;"1%"</f>
        <v>+1%</v>
      </c>
      <c r="Q17" s="67" t="str">
        <f>"+"&amp;"2%"</f>
        <v>+2%</v>
      </c>
      <c r="R17" s="67" t="str">
        <f>"+"&amp;"5%"</f>
        <v>+5%</v>
      </c>
      <c r="S17" s="63"/>
      <c r="T17" s="63"/>
      <c r="U17" s="63"/>
      <c r="V17" s="63"/>
      <c r="W17" s="63"/>
      <c r="X17" s="63"/>
      <c r="Y17" s="63"/>
      <c r="Z17" s="63"/>
    </row>
    <row r="18" spans="1:26" ht="19" customHeight="1" x14ac:dyDescent="0.2">
      <c r="A18" s="80" t="s">
        <v>57</v>
      </c>
      <c r="B18" s="75">
        <f>B17/C17-1</f>
        <v>0.10084033613445387</v>
      </c>
      <c r="C18" s="75">
        <f>C17/D17-1</f>
        <v>0.11214953271028016</v>
      </c>
      <c r="D18" s="75">
        <f>D17/E17-1</f>
        <v>0.10880829015544058</v>
      </c>
      <c r="E18" s="75">
        <f>E17/F17-1</f>
        <v>6.0439560439560447E-2</v>
      </c>
      <c r="F18" s="75">
        <f>F17/G17-1</f>
        <v>0.34814814814814787</v>
      </c>
      <c r="G18" s="75"/>
      <c r="I18" s="66"/>
      <c r="J18" s="66"/>
      <c r="K18" s="65" t="s">
        <v>56</v>
      </c>
      <c r="L18" s="64">
        <f>$O$18+L17</f>
        <v>2.0758909259360053E-3</v>
      </c>
      <c r="M18" s="64">
        <f>$O$18+M17</f>
        <v>3.2075890925936004E-2</v>
      </c>
      <c r="N18" s="64">
        <f>$O$18+N17</f>
        <v>4.2075890925936006E-2</v>
      </c>
      <c r="O18" s="64">
        <v>5.2075890925936008E-2</v>
      </c>
      <c r="P18" s="64">
        <f>$O$18+P17</f>
        <v>6.207589092593601E-2</v>
      </c>
      <c r="Q18" s="64">
        <f>$O$18+Q17</f>
        <v>7.2075890925936012E-2</v>
      </c>
      <c r="R18" s="64">
        <f>$O$18+R17</f>
        <v>0.10207589092593601</v>
      </c>
      <c r="S18" s="63"/>
      <c r="T18" s="63"/>
      <c r="U18" s="63"/>
      <c r="V18" s="63"/>
      <c r="W18" s="63"/>
      <c r="X18" s="63"/>
      <c r="Y18" s="63"/>
      <c r="Z18" s="63"/>
    </row>
    <row r="19" spans="1:26" ht="14.25" customHeight="1" x14ac:dyDescent="0.2">
      <c r="A19" s="80"/>
      <c r="B19" s="75"/>
      <c r="C19" s="75"/>
      <c r="D19" s="75"/>
      <c r="E19" s="75"/>
      <c r="F19" s="75"/>
      <c r="G19" s="75"/>
      <c r="K19" s="97" t="s">
        <v>55</v>
      </c>
      <c r="L19" s="98">
        <f t="shared" ref="L19:R19" si="3">($B$17*(1+L18)+$B$17*$B$32*($B$20-L18))/($B$31-L18)</f>
        <v>31.375869817080293</v>
      </c>
      <c r="M19" s="98">
        <f t="shared" si="3"/>
        <v>36.88443852514348</v>
      </c>
      <c r="N19" s="98">
        <f t="shared" si="3"/>
        <v>39.42821438992025</v>
      </c>
      <c r="O19" s="98">
        <f t="shared" si="3"/>
        <v>42.514372144280422</v>
      </c>
      <c r="P19" s="98">
        <f t="shared" si="3"/>
        <v>46.337081505422042</v>
      </c>
      <c r="Q19" s="98">
        <f t="shared" si="3"/>
        <v>51.195752977134021</v>
      </c>
      <c r="R19" s="98">
        <f t="shared" si="3"/>
        <v>79.083142260762301</v>
      </c>
      <c r="S19" s="63"/>
      <c r="T19" s="63"/>
      <c r="U19" s="63"/>
      <c r="V19" s="63"/>
      <c r="W19" s="63"/>
      <c r="X19" s="63"/>
      <c r="Y19" s="63"/>
      <c r="Z19" s="63"/>
    </row>
    <row r="20" spans="1:26" ht="14.25" customHeight="1" x14ac:dyDescent="0.2">
      <c r="A20" s="81" t="s">
        <v>54</v>
      </c>
      <c r="B20" s="90">
        <f>AVERAGE(B18:F18)</f>
        <v>0.1460771735175766</v>
      </c>
      <c r="C20" s="75"/>
      <c r="D20" s="75"/>
      <c r="E20" s="75"/>
      <c r="F20" s="75"/>
      <c r="G20" s="75"/>
      <c r="X20" s="63"/>
      <c r="Y20" s="63"/>
      <c r="Z20" s="63"/>
    </row>
    <row r="21" spans="1:26" ht="14.25" customHeight="1" x14ac:dyDescent="0.2">
      <c r="X21" s="63"/>
      <c r="Y21" s="63"/>
      <c r="Z21" s="63"/>
    </row>
    <row r="22" spans="1:26" ht="14.25" customHeight="1" x14ac:dyDescent="0.2">
      <c r="X22" s="63"/>
      <c r="Y22" s="63"/>
      <c r="Z22" s="63"/>
    </row>
    <row r="23" spans="1:26" ht="14.25" customHeight="1" x14ac:dyDescent="0.2">
      <c r="J23" s="320" t="s">
        <v>73</v>
      </c>
      <c r="K23" s="320"/>
      <c r="L23" s="320"/>
      <c r="M23" s="320"/>
      <c r="N23" s="320"/>
      <c r="O23" s="320"/>
      <c r="P23" s="320"/>
      <c r="Q23" s="320"/>
      <c r="R23" s="320"/>
      <c r="S23" s="320"/>
      <c r="X23" s="63"/>
      <c r="Y23" s="63"/>
      <c r="Z23" s="63"/>
    </row>
    <row r="24" spans="1:26" ht="14.25" customHeight="1" x14ac:dyDescent="0.2">
      <c r="J24" s="321" t="s">
        <v>189</v>
      </c>
      <c r="K24" s="324"/>
      <c r="L24" s="325"/>
      <c r="M24" s="319" t="s">
        <v>74</v>
      </c>
      <c r="N24" s="319"/>
      <c r="O24" s="319"/>
      <c r="P24" s="319"/>
      <c r="Q24" s="319"/>
      <c r="R24" s="319"/>
      <c r="S24" s="319"/>
      <c r="X24" s="63"/>
      <c r="Y24" s="63"/>
      <c r="Z24" s="63"/>
    </row>
    <row r="25" spans="1:26" ht="14.25" customHeight="1" x14ac:dyDescent="0.2">
      <c r="J25" s="322"/>
      <c r="K25" s="94"/>
      <c r="L25" s="94"/>
      <c r="M25" s="67" t="str">
        <f>"-"&amp;"5%"</f>
        <v>-5%</v>
      </c>
      <c r="N25" s="67" t="str">
        <f>"-"&amp;"2%"</f>
        <v>-2%</v>
      </c>
      <c r="O25" s="67" t="str">
        <f>"-"&amp;"1%"</f>
        <v>-1%</v>
      </c>
      <c r="P25" s="68">
        <v>0</v>
      </c>
      <c r="Q25" s="67" t="str">
        <f>"+"&amp;"1%"</f>
        <v>+1%</v>
      </c>
      <c r="R25" s="67" t="str">
        <f>"+"&amp;"2%"</f>
        <v>+2%</v>
      </c>
      <c r="S25" s="67" t="str">
        <f>"+"&amp;"5%"</f>
        <v>+5%</v>
      </c>
      <c r="X25" s="63"/>
      <c r="Y25" s="63"/>
      <c r="Z25" s="63"/>
    </row>
    <row r="26" spans="1:26" ht="16" customHeight="1" x14ac:dyDescent="0.2">
      <c r="J26" s="322"/>
      <c r="K26" s="94"/>
      <c r="L26" s="94"/>
      <c r="M26" s="100">
        <f t="shared" ref="M26:S26" si="4">$B$31+M25</f>
        <v>9.5876068019999997E-2</v>
      </c>
      <c r="N26" s="100">
        <f t="shared" si="4"/>
        <v>0.12587606802000001</v>
      </c>
      <c r="O26" s="100">
        <f t="shared" si="4"/>
        <v>0.13587606801999999</v>
      </c>
      <c r="P26" s="100">
        <f t="shared" si="4"/>
        <v>0.14587606802</v>
      </c>
      <c r="Q26" s="100">
        <f t="shared" si="4"/>
        <v>0.15587606802000001</v>
      </c>
      <c r="R26" s="100">
        <f t="shared" si="4"/>
        <v>0.16587606801999999</v>
      </c>
      <c r="S26" s="100">
        <f t="shared" si="4"/>
        <v>0.19587606802000002</v>
      </c>
    </row>
    <row r="27" spans="1:26" ht="16" customHeight="1" x14ac:dyDescent="0.2">
      <c r="A27" s="317" t="s">
        <v>71</v>
      </c>
      <c r="B27" s="317"/>
      <c r="J27" s="322"/>
      <c r="K27" s="95" t="str">
        <f>"-"&amp;"5%"</f>
        <v>-5%</v>
      </c>
      <c r="L27" s="99">
        <f>$L$30+K27</f>
        <v>2.0758909259360053E-3</v>
      </c>
      <c r="M27" s="101">
        <f>(($B$17*(1+$L27)) + ($B$17 * $B$32 * ($B$20 - $L27)))/ (M$26 - $L27)</f>
        <v>48.100715541846988</v>
      </c>
      <c r="N27" s="101">
        <f t="shared" ref="N27:S27" si="5">(($B$17*(1+$L27)) + ($B$17 * $B$32 * ($B$20 - $L27)))/ (N$26 - $L27)</f>
        <v>36.444662213595322</v>
      </c>
      <c r="O27" s="101">
        <f t="shared" si="5"/>
        <v>33.720849509821839</v>
      </c>
      <c r="P27" s="101">
        <f t="shared" si="5"/>
        <v>31.375869817080293</v>
      </c>
      <c r="Q27" s="101">
        <f t="shared" si="5"/>
        <v>29.335828614924143</v>
      </c>
      <c r="R27" s="101">
        <f t="shared" si="5"/>
        <v>27.544876423335385</v>
      </c>
      <c r="S27" s="101">
        <f t="shared" si="5"/>
        <v>23.280967560656784</v>
      </c>
    </row>
    <row r="28" spans="1:26" ht="14.25" customHeight="1" x14ac:dyDescent="0.2">
      <c r="A28" s="75" t="s">
        <v>53</v>
      </c>
      <c r="B28" s="92">
        <v>2.206667E-2</v>
      </c>
      <c r="J28" s="322"/>
      <c r="K28" s="95" t="str">
        <f>"-"&amp;"2%"</f>
        <v>-2%</v>
      </c>
      <c r="L28" s="99">
        <f>$L$30+K28</f>
        <v>3.2075890925936004E-2</v>
      </c>
      <c r="M28" s="101">
        <f>(($B$17*(1+$L28)) + ($B$17 * $B$32 * ($B$20 - $L28)))/ (M$26 - $L28)</f>
        <v>65.79065807274975</v>
      </c>
      <c r="N28" s="102">
        <f t="shared" ref="M28:S33" si="6">(($B$17*(1+$L28)) + ($B$17 * $B$32 * ($B$20 - $L28)))/ (N$26 - $L28)</f>
        <v>44.748909503307047</v>
      </c>
      <c r="O28" s="102">
        <f t="shared" si="6"/>
        <v>40.437846578746196</v>
      </c>
      <c r="P28" s="102">
        <f t="shared" si="6"/>
        <v>36.88443852514348</v>
      </c>
      <c r="Q28" s="102">
        <f t="shared" si="6"/>
        <v>33.905085878731789</v>
      </c>
      <c r="R28" s="102">
        <f t="shared" si="6"/>
        <v>31.371076835164093</v>
      </c>
      <c r="S28" s="101">
        <f t="shared" si="6"/>
        <v>25.62546457911343</v>
      </c>
    </row>
    <row r="29" spans="1:26" ht="14.25" customHeight="1" x14ac:dyDescent="0.2">
      <c r="A29" s="75" t="s">
        <v>52</v>
      </c>
      <c r="B29" s="75">
        <v>0.59399999999999997</v>
      </c>
      <c r="J29" s="322"/>
      <c r="K29" s="95" t="str">
        <f>"-"&amp;"1%"</f>
        <v>-1%</v>
      </c>
      <c r="L29" s="99">
        <f>$L$30+K29</f>
        <v>4.2075890925936006E-2</v>
      </c>
      <c r="M29" s="101">
        <f t="shared" si="6"/>
        <v>76.071415694800848</v>
      </c>
      <c r="N29" s="102">
        <f t="shared" si="6"/>
        <v>48.838269537098007</v>
      </c>
      <c r="O29" s="103">
        <f t="shared" si="6"/>
        <v>43.631640823793738</v>
      </c>
      <c r="P29" s="103">
        <f t="shared" si="6"/>
        <v>39.42821438992025</v>
      </c>
      <c r="Q29" s="103">
        <f t="shared" si="6"/>
        <v>35.963526074248293</v>
      </c>
      <c r="R29" s="102">
        <f t="shared" si="6"/>
        <v>33.058560433777281</v>
      </c>
      <c r="S29" s="101">
        <f t="shared" si="6"/>
        <v>26.610214068046105</v>
      </c>
    </row>
    <row r="30" spans="1:26" ht="14.25" customHeight="1" x14ac:dyDescent="0.2">
      <c r="A30" s="75" t="s">
        <v>51</v>
      </c>
      <c r="B30" s="92">
        <v>0.23050000000000001</v>
      </c>
      <c r="J30" s="322"/>
      <c r="K30" s="96">
        <v>0</v>
      </c>
      <c r="L30" s="99">
        <v>5.2075890925936008E-2</v>
      </c>
      <c r="M30" s="101">
        <f t="shared" si="6"/>
        <v>91.046564209369322</v>
      </c>
      <c r="N30" s="102">
        <f t="shared" si="6"/>
        <v>54.035854562972332</v>
      </c>
      <c r="O30" s="103">
        <f t="shared" si="6"/>
        <v>47.587675521260039</v>
      </c>
      <c r="P30" s="103">
        <f t="shared" si="6"/>
        <v>42.514372144280422</v>
      </c>
      <c r="Q30" s="103">
        <f t="shared" si="6"/>
        <v>38.41858220109431</v>
      </c>
      <c r="R30" s="102">
        <f t="shared" si="6"/>
        <v>35.042613623353127</v>
      </c>
      <c r="S30" s="101">
        <f t="shared" si="6"/>
        <v>27.731924374250728</v>
      </c>
    </row>
    <row r="31" spans="1:26" ht="14.25" customHeight="1" x14ac:dyDescent="0.2">
      <c r="A31" s="75" t="s">
        <v>50</v>
      </c>
      <c r="B31" s="92">
        <f>B28+B29*(B30-B28)</f>
        <v>0.14587606802</v>
      </c>
      <c r="J31" s="322"/>
      <c r="K31" s="95" t="str">
        <f>"+"&amp;"1%"</f>
        <v>+1%</v>
      </c>
      <c r="L31" s="99">
        <f>$L$30+K31</f>
        <v>6.207589092593601E-2</v>
      </c>
      <c r="M31" s="101">
        <f t="shared" si="6"/>
        <v>114.88270092106674</v>
      </c>
      <c r="N31" s="102">
        <f t="shared" si="6"/>
        <v>60.862772064902707</v>
      </c>
      <c r="O31" s="103">
        <f t="shared" si="6"/>
        <v>52.615803770053184</v>
      </c>
      <c r="P31" s="103">
        <f t="shared" si="6"/>
        <v>46.337081505422042</v>
      </c>
      <c r="Q31" s="103">
        <f t="shared" si="6"/>
        <v>41.397103464767099</v>
      </c>
      <c r="R31" s="102">
        <f t="shared" si="6"/>
        <v>37.40895001226837</v>
      </c>
      <c r="S31" s="101">
        <f t="shared" si="6"/>
        <v>29.021304160506332</v>
      </c>
    </row>
    <row r="32" spans="1:26" ht="14.25" customHeight="1" x14ac:dyDescent="0.2">
      <c r="A32" s="75" t="s">
        <v>49</v>
      </c>
      <c r="B32" s="75">
        <v>5</v>
      </c>
      <c r="J32" s="322"/>
      <c r="K32" s="95" t="str">
        <f>"+"&amp;"2%"</f>
        <v>+2%</v>
      </c>
      <c r="L32" s="99">
        <f>$L$30+K32</f>
        <v>7.2075890925936012E-2</v>
      </c>
      <c r="M32" s="101">
        <f t="shared" si="6"/>
        <v>158.74905557399322</v>
      </c>
      <c r="N32" s="102">
        <f t="shared" si="6"/>
        <v>70.227568760053671</v>
      </c>
      <c r="O32" s="102">
        <f t="shared" si="6"/>
        <v>59.22014339562039</v>
      </c>
      <c r="P32" s="102">
        <f t="shared" si="6"/>
        <v>51.195752977134021</v>
      </c>
      <c r="Q32" s="102">
        <f t="shared" si="6"/>
        <v>45.086487489584052</v>
      </c>
      <c r="R32" s="102">
        <f t="shared" si="6"/>
        <v>40.27983478525379</v>
      </c>
      <c r="S32" s="101">
        <f t="shared" si="6"/>
        <v>30.518984098913737</v>
      </c>
    </row>
    <row r="33" spans="1:19" ht="14.25" customHeight="1" x14ac:dyDescent="0.2">
      <c r="A33" s="75" t="s">
        <v>48</v>
      </c>
      <c r="B33" s="93">
        <f>(B17*(1+B10)+B17*B32*(B20-B10))/(B31-B10)</f>
        <v>42.514372144280422</v>
      </c>
      <c r="J33" s="323"/>
      <c r="K33" s="95" t="str">
        <f>"+"&amp;"5%"</f>
        <v>+5%</v>
      </c>
      <c r="L33" s="99">
        <f>$L$30+K33</f>
        <v>0.10207589092593601</v>
      </c>
      <c r="M33" s="101">
        <f t="shared" si="6"/>
        <v>-558.70235145910044</v>
      </c>
      <c r="N33" s="101">
        <f t="shared" si="6"/>
        <v>145.53906983492004</v>
      </c>
      <c r="O33" s="101">
        <f t="shared" si="6"/>
        <v>102.48039903864203</v>
      </c>
      <c r="P33" s="101">
        <f t="shared" si="6"/>
        <v>79.083142260762301</v>
      </c>
      <c r="Q33" s="101">
        <f t="shared" si="6"/>
        <v>64.383721825306523</v>
      </c>
      <c r="R33" s="101">
        <f t="shared" si="6"/>
        <v>54.292257387773375</v>
      </c>
      <c r="S33" s="101">
        <f t="shared" si="6"/>
        <v>36.928028746713842</v>
      </c>
    </row>
    <row r="34" spans="1:19" ht="14.25" customHeight="1" x14ac:dyDescent="0.2"/>
    <row r="35" spans="1:19" ht="14.25" customHeight="1" x14ac:dyDescent="0.2"/>
    <row r="36" spans="1:19" ht="14.25" customHeight="1" x14ac:dyDescent="0.2">
      <c r="A36" s="318" t="s">
        <v>72</v>
      </c>
      <c r="B36" s="318"/>
      <c r="C36" s="104"/>
      <c r="D36" s="104"/>
    </row>
    <row r="37" spans="1:19" ht="14.25" customHeight="1" x14ac:dyDescent="0.2">
      <c r="A37">
        <v>1</v>
      </c>
      <c r="B37" t="s">
        <v>47</v>
      </c>
    </row>
    <row r="38" spans="1:19" ht="14.25" customHeight="1" x14ac:dyDescent="0.2">
      <c r="A38">
        <v>2</v>
      </c>
      <c r="B38" t="s">
        <v>46</v>
      </c>
    </row>
    <row r="39" spans="1:19" ht="14.25" customHeight="1" x14ac:dyDescent="0.2">
      <c r="A39">
        <v>3</v>
      </c>
      <c r="B39" t="s">
        <v>45</v>
      </c>
    </row>
    <row r="40" spans="1:19" ht="14.25" customHeight="1" x14ac:dyDescent="0.2"/>
    <row r="41" spans="1:19" ht="14.25" customHeight="1" x14ac:dyDescent="0.2"/>
    <row r="42" spans="1:19" ht="14.25" customHeight="1" x14ac:dyDescent="0.2"/>
    <row r="43" spans="1:19" ht="14.25" customHeight="1" x14ac:dyDescent="0.2"/>
    <row r="44" spans="1:19" ht="14.25" customHeight="1" x14ac:dyDescent="0.2">
      <c r="A44" s="62"/>
    </row>
    <row r="45" spans="1:19" ht="14.25" customHeight="1" x14ac:dyDescent="0.2">
      <c r="A45" s="62"/>
    </row>
    <row r="46" spans="1:19" ht="14.25" customHeight="1" x14ac:dyDescent="0.2">
      <c r="A46" s="62"/>
    </row>
    <row r="47" spans="1:19" ht="14.25" customHeight="1" x14ac:dyDescent="0.2">
      <c r="A47" s="62"/>
    </row>
    <row r="48" spans="1:19" ht="14.25" customHeight="1" x14ac:dyDescent="0.2">
      <c r="A48" s="62"/>
    </row>
    <row r="49" spans="1:1" ht="14.25" customHeight="1" x14ac:dyDescent="0.2">
      <c r="A49" s="62"/>
    </row>
    <row r="50" spans="1:1" ht="14.25" customHeight="1" x14ac:dyDescent="0.2"/>
    <row r="51" spans="1:1" ht="14.25" customHeight="1" x14ac:dyDescent="0.2"/>
    <row r="52" spans="1:1" ht="14.25" customHeight="1" x14ac:dyDescent="0.2"/>
    <row r="53" spans="1:1" ht="14.25" customHeight="1" x14ac:dyDescent="0.2"/>
    <row r="54" spans="1:1" ht="14.25" customHeight="1" x14ac:dyDescent="0.2"/>
    <row r="55" spans="1:1" ht="14.25" customHeight="1" x14ac:dyDescent="0.2"/>
    <row r="56" spans="1:1" ht="14.25" customHeight="1" x14ac:dyDescent="0.2"/>
    <row r="57" spans="1:1" ht="14.25" customHeight="1" x14ac:dyDescent="0.2"/>
    <row r="58" spans="1:1" ht="14.25" customHeight="1" x14ac:dyDescent="0.2"/>
    <row r="59" spans="1:1" ht="14.25" customHeight="1" x14ac:dyDescent="0.2"/>
    <row r="60" spans="1:1" ht="14.25" customHeight="1" x14ac:dyDescent="0.2"/>
    <row r="61" spans="1:1" ht="14.25" customHeight="1" x14ac:dyDescent="0.2"/>
    <row r="62" spans="1:1" ht="14.25" customHeight="1" x14ac:dyDescent="0.2"/>
    <row r="63" spans="1:1" ht="14.25" customHeight="1" x14ac:dyDescent="0.2"/>
    <row r="64" spans="1: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mergeCells count="9">
    <mergeCell ref="B12:E12"/>
    <mergeCell ref="K10:R10"/>
    <mergeCell ref="K16:R16"/>
    <mergeCell ref="A27:B27"/>
    <mergeCell ref="A36:B36"/>
    <mergeCell ref="M24:S24"/>
    <mergeCell ref="J23:S23"/>
    <mergeCell ref="J24:J33"/>
    <mergeCell ref="K24:L2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E38"/>
  <sheetViews>
    <sheetView workbookViewId="0">
      <pane xSplit="1" topLeftCell="B1" activePane="topRight" state="frozen"/>
      <selection pane="topRight" activeCell="C61" sqref="C61"/>
    </sheetView>
  </sheetViews>
  <sheetFormatPr baseColWidth="10" defaultRowHeight="15" x14ac:dyDescent="0.2"/>
  <cols>
    <col min="1" max="1" width="34" customWidth="1"/>
    <col min="2" max="2" width="16.1640625" bestFit="1" customWidth="1"/>
    <col min="3" max="3" width="14.6640625" customWidth="1"/>
    <col min="4" max="4" width="16.33203125" customWidth="1"/>
    <col min="5" max="5" width="16.1640625" customWidth="1"/>
  </cols>
  <sheetData>
    <row r="1" spans="1:31" ht="24" customHeight="1" x14ac:dyDescent="0.2">
      <c r="A1" s="328" t="s">
        <v>21</v>
      </c>
      <c r="B1" s="326" t="s">
        <v>0</v>
      </c>
      <c r="C1" s="326"/>
      <c r="D1" s="326"/>
      <c r="E1" s="326"/>
      <c r="F1" s="326"/>
      <c r="G1" s="326"/>
      <c r="H1" s="326" t="s">
        <v>12</v>
      </c>
      <c r="I1" s="326"/>
      <c r="J1" s="326"/>
      <c r="K1" s="326"/>
      <c r="L1" s="326"/>
      <c r="M1" s="326"/>
      <c r="N1" s="326" t="s">
        <v>13</v>
      </c>
      <c r="O1" s="326"/>
      <c r="P1" s="326"/>
      <c r="Q1" s="326"/>
      <c r="R1" s="326"/>
      <c r="S1" s="326"/>
      <c r="T1" s="326" t="s">
        <v>17</v>
      </c>
      <c r="U1" s="326"/>
      <c r="V1" s="326"/>
      <c r="W1" s="326"/>
      <c r="X1" s="326"/>
      <c r="Y1" s="326"/>
      <c r="Z1" s="326" t="s">
        <v>18</v>
      </c>
      <c r="AA1" s="326"/>
      <c r="AB1" s="326"/>
      <c r="AC1" s="326"/>
      <c r="AD1" s="326"/>
      <c r="AE1" s="327"/>
    </row>
    <row r="2" spans="1:31" ht="23" customHeight="1" x14ac:dyDescent="0.2">
      <c r="A2" s="329"/>
      <c r="B2" s="6">
        <v>2013</v>
      </c>
      <c r="C2" s="7">
        <v>2014</v>
      </c>
      <c r="D2" s="7">
        <v>2015</v>
      </c>
      <c r="E2" s="7">
        <v>2016</v>
      </c>
      <c r="F2" s="8">
        <v>2017</v>
      </c>
      <c r="G2" s="9" t="s">
        <v>11</v>
      </c>
      <c r="H2" s="6">
        <v>2013</v>
      </c>
      <c r="I2" s="7">
        <v>2014</v>
      </c>
      <c r="J2" s="7">
        <v>2015</v>
      </c>
      <c r="K2" s="7">
        <v>2016</v>
      </c>
      <c r="L2" s="8">
        <v>2017</v>
      </c>
      <c r="M2" s="9" t="s">
        <v>11</v>
      </c>
      <c r="N2" s="6">
        <v>2013</v>
      </c>
      <c r="O2" s="7">
        <v>2014</v>
      </c>
      <c r="P2" s="7">
        <v>2015</v>
      </c>
      <c r="Q2" s="7">
        <v>2016</v>
      </c>
      <c r="R2" s="8">
        <v>2017</v>
      </c>
      <c r="S2" s="9" t="s">
        <v>11</v>
      </c>
      <c r="T2" s="6">
        <v>2013</v>
      </c>
      <c r="U2" s="7">
        <v>2014</v>
      </c>
      <c r="V2" s="7">
        <v>2015</v>
      </c>
      <c r="W2" s="7">
        <v>2016</v>
      </c>
      <c r="X2" s="8">
        <v>2017</v>
      </c>
      <c r="Y2" s="7" t="s">
        <v>11</v>
      </c>
      <c r="Z2" s="6">
        <v>2013</v>
      </c>
      <c r="AA2" s="7">
        <v>2014</v>
      </c>
      <c r="AB2" s="7">
        <v>2015</v>
      </c>
      <c r="AC2" s="7">
        <v>2016</v>
      </c>
      <c r="AD2" s="8">
        <v>2017</v>
      </c>
      <c r="AE2" s="40" t="s">
        <v>11</v>
      </c>
    </row>
    <row r="3" spans="1:31" ht="22" customHeight="1" x14ac:dyDescent="0.2">
      <c r="A3" s="34" t="s">
        <v>10</v>
      </c>
      <c r="B3" s="3">
        <v>23.29</v>
      </c>
      <c r="C3" s="1">
        <v>26.36</v>
      </c>
      <c r="D3" s="1">
        <v>26.41</v>
      </c>
      <c r="E3" s="1">
        <v>22.88</v>
      </c>
      <c r="F3" s="4">
        <v>24.44</v>
      </c>
      <c r="G3" s="10">
        <f>AVERAGE(B3:F3)</f>
        <v>24.675999999999998</v>
      </c>
      <c r="H3" s="3">
        <v>50.78</v>
      </c>
      <c r="I3" s="1">
        <v>24.54</v>
      </c>
      <c r="J3" s="1">
        <v>48.59</v>
      </c>
      <c r="K3" s="1" t="s">
        <v>9</v>
      </c>
      <c r="L3" s="4" t="s">
        <v>9</v>
      </c>
      <c r="M3" s="10">
        <f>AVERAGE(H3:J3)</f>
        <v>41.303333333333335</v>
      </c>
      <c r="N3" s="3">
        <v>48.41</v>
      </c>
      <c r="O3" s="1">
        <v>22.99</v>
      </c>
      <c r="P3" s="1">
        <v>29.25</v>
      </c>
      <c r="Q3" s="1">
        <v>25.04</v>
      </c>
      <c r="R3" s="4">
        <v>17.559999999999999</v>
      </c>
      <c r="S3" s="10">
        <f>AVERAGE(N3:R3)</f>
        <v>28.65</v>
      </c>
      <c r="T3" s="3">
        <v>22.58</v>
      </c>
      <c r="U3" s="1">
        <v>22.1</v>
      </c>
      <c r="V3" s="1">
        <v>21.44</v>
      </c>
      <c r="W3" s="1">
        <v>18.22</v>
      </c>
      <c r="X3" s="4">
        <v>18.920000000000002</v>
      </c>
      <c r="Y3" s="5">
        <f>AVERAGE(T3:X3)</f>
        <v>20.652000000000001</v>
      </c>
      <c r="Z3" s="3">
        <v>15.5</v>
      </c>
      <c r="AA3" s="1">
        <v>35</v>
      </c>
      <c r="AB3" s="1">
        <v>46.28</v>
      </c>
      <c r="AC3" s="1">
        <v>48.32</v>
      </c>
      <c r="AD3" s="4">
        <v>31.92</v>
      </c>
      <c r="AE3" s="41">
        <f>AVERAGE(Z3:AD3)</f>
        <v>35.403999999999996</v>
      </c>
    </row>
    <row r="4" spans="1:31" ht="19" customHeight="1" x14ac:dyDescent="0.2">
      <c r="A4" s="34" t="s">
        <v>14</v>
      </c>
      <c r="B4" s="3">
        <v>2.46</v>
      </c>
      <c r="C4" s="1">
        <v>2.35</v>
      </c>
      <c r="D4" s="1">
        <v>2.54</v>
      </c>
      <c r="E4" s="1">
        <v>2.85</v>
      </c>
      <c r="F4" s="4">
        <v>2.84</v>
      </c>
      <c r="G4" s="10">
        <f t="shared" ref="G4:G6" si="0">AVERAGE(B4:F4)</f>
        <v>2.6080000000000001</v>
      </c>
      <c r="H4" s="3">
        <v>1.82</v>
      </c>
      <c r="I4" s="1">
        <v>1.1599999999999999</v>
      </c>
      <c r="J4" s="1">
        <v>1.29</v>
      </c>
      <c r="K4" s="1">
        <v>1.25</v>
      </c>
      <c r="L4" s="4">
        <v>0.97</v>
      </c>
      <c r="M4" s="10">
        <f>AVERAGE(H4:L4)</f>
        <v>1.2979999999999998</v>
      </c>
      <c r="N4" s="3">
        <v>3.26</v>
      </c>
      <c r="O4" s="1">
        <v>3.31</v>
      </c>
      <c r="P4" s="1">
        <v>3.61</v>
      </c>
      <c r="Q4" s="1">
        <v>3.49</v>
      </c>
      <c r="R4" s="4">
        <v>2.36</v>
      </c>
      <c r="S4" s="10">
        <f t="shared" ref="S4:S6" si="1">AVERAGE(N4:R4)</f>
        <v>3.2060000000000004</v>
      </c>
      <c r="T4" s="3">
        <v>2.98</v>
      </c>
      <c r="U4" s="1">
        <v>3.27</v>
      </c>
      <c r="V4" s="1">
        <v>3.31</v>
      </c>
      <c r="W4" s="1">
        <v>2.98</v>
      </c>
      <c r="X4" s="4">
        <v>2.94</v>
      </c>
      <c r="Y4" s="5">
        <f t="shared" ref="Y4:Y6" si="2">AVERAGE(T4:X4)</f>
        <v>3.0960000000000001</v>
      </c>
      <c r="Z4" s="3">
        <v>3.19</v>
      </c>
      <c r="AA4" s="1">
        <v>3.5</v>
      </c>
      <c r="AB4" s="1">
        <v>4.0999999999999996</v>
      </c>
      <c r="AC4" s="1">
        <v>4.25</v>
      </c>
      <c r="AD4" s="4">
        <v>4.16</v>
      </c>
      <c r="AE4" s="41">
        <f t="shared" ref="AE4:AE6" si="3">AVERAGE(Z4:AD4)</f>
        <v>3.84</v>
      </c>
    </row>
    <row r="5" spans="1:31" ht="20" customHeight="1" x14ac:dyDescent="0.2">
      <c r="A5" s="86" t="s">
        <v>15</v>
      </c>
      <c r="B5" s="3">
        <v>9.68</v>
      </c>
      <c r="C5" s="1">
        <v>10.06</v>
      </c>
      <c r="D5" s="1">
        <v>10.029999999999999</v>
      </c>
      <c r="E5" s="1">
        <v>11.22</v>
      </c>
      <c r="F5" s="4">
        <v>11.29</v>
      </c>
      <c r="G5" s="10">
        <f t="shared" si="0"/>
        <v>10.456</v>
      </c>
      <c r="H5" s="3">
        <v>3.26</v>
      </c>
      <c r="I5" s="1">
        <v>3.31</v>
      </c>
      <c r="J5" s="1">
        <v>3.61</v>
      </c>
      <c r="K5" s="1">
        <v>3.49</v>
      </c>
      <c r="L5" s="4">
        <v>2.36</v>
      </c>
      <c r="M5" s="10">
        <f>AVERAGE(H5:L5)</f>
        <v>3.2060000000000004</v>
      </c>
      <c r="N5" s="3">
        <v>16.29</v>
      </c>
      <c r="O5" s="1">
        <v>13.5</v>
      </c>
      <c r="P5" s="1">
        <v>13.55</v>
      </c>
      <c r="Q5" s="1">
        <v>13.91</v>
      </c>
      <c r="R5" s="4">
        <v>10.53</v>
      </c>
      <c r="S5" s="10">
        <f t="shared" si="1"/>
        <v>13.556000000000001</v>
      </c>
      <c r="T5" s="3">
        <v>12.64</v>
      </c>
      <c r="U5" s="1">
        <v>12.58</v>
      </c>
      <c r="V5" s="1">
        <v>12.26</v>
      </c>
      <c r="W5" s="1">
        <v>10.98</v>
      </c>
      <c r="X5" s="4">
        <v>11.26</v>
      </c>
      <c r="Y5" s="5">
        <f t="shared" si="2"/>
        <v>11.943999999999999</v>
      </c>
      <c r="Z5" s="3">
        <v>12.95</v>
      </c>
      <c r="AA5" s="1">
        <v>15.34</v>
      </c>
      <c r="AB5" s="1">
        <v>16.37</v>
      </c>
      <c r="AC5" s="1">
        <v>17.78</v>
      </c>
      <c r="AD5" s="4">
        <v>14.18</v>
      </c>
      <c r="AE5" s="41">
        <f t="shared" si="3"/>
        <v>15.324000000000002</v>
      </c>
    </row>
    <row r="6" spans="1:31" ht="21" customHeight="1" thickBot="1" x14ac:dyDescent="0.25">
      <c r="A6" s="87" t="s">
        <v>16</v>
      </c>
      <c r="B6" s="42">
        <v>8.4700000000000006</v>
      </c>
      <c r="C6" s="43">
        <v>8.3699999999999992</v>
      </c>
      <c r="D6" s="43">
        <v>8.4700000000000006</v>
      </c>
      <c r="E6" s="43">
        <v>10.64</v>
      </c>
      <c r="F6" s="44">
        <v>10.77</v>
      </c>
      <c r="G6" s="45">
        <f t="shared" si="0"/>
        <v>9.3439999999999994</v>
      </c>
      <c r="H6" s="42">
        <v>2.98</v>
      </c>
      <c r="I6" s="43">
        <v>3.27</v>
      </c>
      <c r="J6" s="43">
        <v>3.31</v>
      </c>
      <c r="K6" s="43">
        <v>2.98</v>
      </c>
      <c r="L6" s="44">
        <v>2.94</v>
      </c>
      <c r="M6" s="45">
        <f>AVERAGE(H6:L6)</f>
        <v>3.0960000000000001</v>
      </c>
      <c r="N6" s="42">
        <v>9.69</v>
      </c>
      <c r="O6" s="43">
        <v>11.29</v>
      </c>
      <c r="P6" s="43">
        <v>13.99</v>
      </c>
      <c r="Q6" s="43">
        <v>12.62</v>
      </c>
      <c r="R6" s="44">
        <v>7.97</v>
      </c>
      <c r="S6" s="45">
        <f t="shared" si="1"/>
        <v>11.111999999999998</v>
      </c>
      <c r="T6" s="42">
        <v>14.2</v>
      </c>
      <c r="U6" s="43">
        <v>16.329999999999998</v>
      </c>
      <c r="V6" s="43">
        <v>15.92</v>
      </c>
      <c r="W6" s="43">
        <v>12.63</v>
      </c>
      <c r="X6" s="44">
        <v>13.16</v>
      </c>
      <c r="Y6" s="46">
        <f t="shared" si="2"/>
        <v>14.447999999999999</v>
      </c>
      <c r="Z6" s="42">
        <v>10.130000000000001</v>
      </c>
      <c r="AA6" s="43">
        <v>10.210000000000001</v>
      </c>
      <c r="AB6" s="43">
        <v>11.25</v>
      </c>
      <c r="AC6" s="43">
        <v>11.92</v>
      </c>
      <c r="AD6" s="44">
        <v>11.91</v>
      </c>
      <c r="AE6" s="47">
        <f t="shared" si="3"/>
        <v>11.084</v>
      </c>
    </row>
    <row r="7" spans="1:31" ht="17" customHeight="1" x14ac:dyDescent="0.2">
      <c r="A7" s="2"/>
    </row>
    <row r="8" spans="1:31" ht="17" customHeight="1" x14ac:dyDescent="0.2"/>
    <row r="11" spans="1:31" ht="16" thickBot="1" x14ac:dyDescent="0.25"/>
    <row r="12" spans="1:31" x14ac:dyDescent="0.2">
      <c r="A12" s="31" t="s">
        <v>20</v>
      </c>
      <c r="B12" s="32" t="s">
        <v>4</v>
      </c>
      <c r="C12" s="32" t="s">
        <v>1</v>
      </c>
      <c r="D12" s="32" t="s">
        <v>2</v>
      </c>
      <c r="E12" s="33" t="s">
        <v>8</v>
      </c>
    </row>
    <row r="13" spans="1:31" x14ac:dyDescent="0.2">
      <c r="A13" s="34" t="s">
        <v>0</v>
      </c>
      <c r="B13" s="1">
        <v>24.675999999999998</v>
      </c>
      <c r="C13" s="1">
        <v>2.6080000000000001</v>
      </c>
      <c r="D13" s="1">
        <v>10.456</v>
      </c>
      <c r="E13" s="35">
        <v>9.3439999999999994</v>
      </c>
    </row>
    <row r="14" spans="1:31" x14ac:dyDescent="0.2">
      <c r="A14" s="34" t="s">
        <v>3</v>
      </c>
      <c r="B14" s="1">
        <v>41.303333333333335</v>
      </c>
      <c r="C14" s="1">
        <v>1.2979999999999998</v>
      </c>
      <c r="D14" s="1">
        <v>10.256</v>
      </c>
      <c r="E14" s="35">
        <v>6.7939999999999996</v>
      </c>
    </row>
    <row r="15" spans="1:31" x14ac:dyDescent="0.2">
      <c r="A15" s="34" t="s">
        <v>5</v>
      </c>
      <c r="B15" s="1">
        <v>28.65</v>
      </c>
      <c r="C15" s="1">
        <v>3.2060000000000004</v>
      </c>
      <c r="D15" s="1">
        <v>13.556000000000001</v>
      </c>
      <c r="E15" s="35">
        <v>11.111999999999998</v>
      </c>
    </row>
    <row r="16" spans="1:31" x14ac:dyDescent="0.2">
      <c r="A16" s="34" t="s">
        <v>19</v>
      </c>
      <c r="B16" s="1">
        <v>20.652000000000001</v>
      </c>
      <c r="C16" s="1">
        <v>3.0960000000000001</v>
      </c>
      <c r="D16" s="1">
        <v>11.943999999999999</v>
      </c>
      <c r="E16" s="35">
        <v>14.447999999999999</v>
      </c>
    </row>
    <row r="17" spans="1:5" x14ac:dyDescent="0.2">
      <c r="A17" s="34"/>
      <c r="B17" s="1"/>
      <c r="C17" s="1"/>
      <c r="D17" s="1"/>
      <c r="E17" s="35"/>
    </row>
    <row r="18" spans="1:5" x14ac:dyDescent="0.2">
      <c r="A18" s="36" t="s">
        <v>6</v>
      </c>
      <c r="B18" s="82">
        <f>AVERAGE(B13:B16)</f>
        <v>28.820333333333334</v>
      </c>
      <c r="C18" s="82">
        <f t="shared" ref="C18:E18" si="4">AVERAGE(C13:C16)</f>
        <v>2.552</v>
      </c>
      <c r="D18" s="82">
        <f t="shared" si="4"/>
        <v>11.553000000000001</v>
      </c>
      <c r="E18" s="83">
        <f t="shared" si="4"/>
        <v>10.424499999999998</v>
      </c>
    </row>
    <row r="19" spans="1:5" ht="16" thickBot="1" x14ac:dyDescent="0.25">
      <c r="A19" s="37" t="s">
        <v>7</v>
      </c>
      <c r="B19" s="38">
        <v>35.403999999999996</v>
      </c>
      <c r="C19" s="38">
        <v>3.84</v>
      </c>
      <c r="D19" s="38">
        <v>15.324000000000002</v>
      </c>
      <c r="E19" s="39">
        <v>11.084</v>
      </c>
    </row>
    <row r="20" spans="1:5" x14ac:dyDescent="0.2">
      <c r="E20" s="2"/>
    </row>
    <row r="23" spans="1:5" ht="16" thickBot="1" x14ac:dyDescent="0.25"/>
    <row r="24" spans="1:5" x14ac:dyDescent="0.2">
      <c r="A24" s="13" t="s">
        <v>22</v>
      </c>
      <c r="B24" s="14"/>
      <c r="C24" s="12"/>
      <c r="D24" s="11"/>
      <c r="E24" s="11"/>
    </row>
    <row r="25" spans="1:5" x14ac:dyDescent="0.2">
      <c r="A25" s="15" t="s">
        <v>25</v>
      </c>
      <c r="B25" s="16"/>
      <c r="C25" s="12"/>
      <c r="D25" s="11"/>
      <c r="E25" s="11"/>
    </row>
    <row r="26" spans="1:5" x14ac:dyDescent="0.2">
      <c r="A26" s="17" t="s">
        <v>640</v>
      </c>
      <c r="B26" s="18">
        <v>88416890</v>
      </c>
    </row>
    <row r="27" spans="1:5" x14ac:dyDescent="0.2">
      <c r="A27" s="17" t="s">
        <v>642</v>
      </c>
      <c r="B27" s="281">
        <f>'SF Histical &amp; Forecasted IS '!O66</f>
        <v>0.11520045365064965</v>
      </c>
    </row>
    <row r="28" spans="1:5" x14ac:dyDescent="0.2">
      <c r="A28" s="17" t="s">
        <v>644</v>
      </c>
      <c r="B28" s="19">
        <v>2.1800000000000002</v>
      </c>
    </row>
    <row r="29" spans="1:5" x14ac:dyDescent="0.2">
      <c r="A29" s="17" t="s">
        <v>645</v>
      </c>
      <c r="B29" s="19">
        <f>B28*(1+B27)</f>
        <v>2.4311369889584165</v>
      </c>
    </row>
    <row r="30" spans="1:5" x14ac:dyDescent="0.2">
      <c r="A30" s="17" t="s">
        <v>23</v>
      </c>
      <c r="B30" s="20">
        <f>B18</f>
        <v>28.820333333333334</v>
      </c>
    </row>
    <row r="31" spans="1:5" x14ac:dyDescent="0.2">
      <c r="A31" s="21" t="s">
        <v>24</v>
      </c>
      <c r="B31" s="84">
        <f>B30*B29</f>
        <v>70.066178400777886</v>
      </c>
    </row>
    <row r="32" spans="1:5" x14ac:dyDescent="0.2">
      <c r="A32" s="22"/>
      <c r="B32" s="23"/>
    </row>
    <row r="33" spans="1:2" x14ac:dyDescent="0.2">
      <c r="A33" s="24" t="s">
        <v>26</v>
      </c>
      <c r="B33" s="25"/>
    </row>
    <row r="34" spans="1:2" x14ac:dyDescent="0.2">
      <c r="A34" s="17" t="s">
        <v>639</v>
      </c>
      <c r="B34" s="26">
        <v>88416890</v>
      </c>
    </row>
    <row r="35" spans="1:2" x14ac:dyDescent="0.2">
      <c r="A35" s="48" t="s">
        <v>641</v>
      </c>
      <c r="B35" s="27">
        <v>1428344000</v>
      </c>
    </row>
    <row r="36" spans="1:2" x14ac:dyDescent="0.2">
      <c r="A36" s="17" t="s">
        <v>27</v>
      </c>
      <c r="B36" s="28">
        <f>C18</f>
        <v>2.552</v>
      </c>
    </row>
    <row r="37" spans="1:2" x14ac:dyDescent="0.2">
      <c r="A37" s="17" t="s">
        <v>638</v>
      </c>
      <c r="B37" s="29">
        <f>B35*B36</f>
        <v>3645133888</v>
      </c>
    </row>
    <row r="38" spans="1:2" ht="16" thickBot="1" x14ac:dyDescent="0.25">
      <c r="A38" s="30" t="s">
        <v>28</v>
      </c>
      <c r="B38" s="85">
        <f>B37/B34</f>
        <v>41.226669338855956</v>
      </c>
    </row>
  </sheetData>
  <mergeCells count="6">
    <mergeCell ref="Z1:AE1"/>
    <mergeCell ref="A1:A2"/>
    <mergeCell ref="B1:G1"/>
    <mergeCell ref="H1:M1"/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R252"/>
  <sheetViews>
    <sheetView topLeftCell="A12" workbookViewId="0">
      <selection sqref="A1:M1"/>
    </sheetView>
  </sheetViews>
  <sheetFormatPr baseColWidth="10" defaultColWidth="8.83203125" defaultRowHeight="15" x14ac:dyDescent="0.2"/>
  <cols>
    <col min="1" max="1" width="10.5" style="50" bestFit="1" customWidth="1"/>
    <col min="2" max="13" width="8.83203125" style="50"/>
    <col min="14" max="16" width="8.83203125" style="49"/>
    <col min="17" max="17" width="14.6640625" style="49" customWidth="1"/>
    <col min="18" max="18" width="14" style="49" bestFit="1" customWidth="1"/>
    <col min="19" max="16384" width="8.83203125" style="49"/>
  </cols>
  <sheetData>
    <row r="1" spans="1:18" ht="33" customHeight="1" x14ac:dyDescent="0.2">
      <c r="A1" s="330" t="s">
        <v>887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2"/>
    </row>
    <row r="2" spans="1:18" x14ac:dyDescent="0.2">
      <c r="A2" s="61" t="s">
        <v>44</v>
      </c>
      <c r="B2" s="59" t="s">
        <v>43</v>
      </c>
      <c r="C2" s="59" t="s">
        <v>42</v>
      </c>
      <c r="D2" s="59" t="s">
        <v>41</v>
      </c>
      <c r="E2" s="59" t="s">
        <v>40</v>
      </c>
      <c r="F2" s="59" t="s">
        <v>39</v>
      </c>
      <c r="G2" s="59" t="s">
        <v>38</v>
      </c>
      <c r="H2" s="59" t="s">
        <v>37</v>
      </c>
      <c r="I2" s="60" t="s">
        <v>36</v>
      </c>
      <c r="J2" s="59" t="s">
        <v>35</v>
      </c>
      <c r="K2" s="59" t="s">
        <v>34</v>
      </c>
      <c r="L2" s="59" t="s">
        <v>33</v>
      </c>
      <c r="M2" s="59" t="s">
        <v>32</v>
      </c>
    </row>
    <row r="3" spans="1:18" x14ac:dyDescent="0.2">
      <c r="A3" s="56">
        <f>DATE(2017, 1,3)</f>
        <v>42738</v>
      </c>
      <c r="B3" s="54">
        <v>0.52</v>
      </c>
      <c r="C3" s="54" t="s">
        <v>29</v>
      </c>
      <c r="D3" s="54">
        <v>0.53</v>
      </c>
      <c r="E3" s="54">
        <v>0.65</v>
      </c>
      <c r="F3" s="54">
        <v>0.89</v>
      </c>
      <c r="G3" s="54">
        <v>1.22</v>
      </c>
      <c r="H3" s="54">
        <v>1.5</v>
      </c>
      <c r="I3" s="55">
        <v>1.94</v>
      </c>
      <c r="J3" s="54">
        <v>2.2599999999999998</v>
      </c>
      <c r="K3" s="54">
        <v>2.4500000000000002</v>
      </c>
      <c r="L3" s="54">
        <v>2.78</v>
      </c>
      <c r="M3" s="54">
        <v>3.04</v>
      </c>
    </row>
    <row r="4" spans="1:18" x14ac:dyDescent="0.2">
      <c r="A4" s="56">
        <f t="shared" ref="A4:A10" si="0">WORKDAY(A3,1)</f>
        <v>42739</v>
      </c>
      <c r="B4" s="54">
        <v>0.49</v>
      </c>
      <c r="C4" s="54" t="s">
        <v>29</v>
      </c>
      <c r="D4" s="54">
        <v>0.53</v>
      </c>
      <c r="E4" s="54">
        <v>0.63</v>
      </c>
      <c r="F4" s="54">
        <v>0.87</v>
      </c>
      <c r="G4" s="54">
        <v>1.24</v>
      </c>
      <c r="H4" s="54">
        <v>1.5</v>
      </c>
      <c r="I4" s="55">
        <v>1.94</v>
      </c>
      <c r="J4" s="54">
        <v>2.2599999999999998</v>
      </c>
      <c r="K4" s="54">
        <v>2.46</v>
      </c>
      <c r="L4" s="54">
        <v>2.78</v>
      </c>
      <c r="M4" s="54">
        <v>3.05</v>
      </c>
    </row>
    <row r="5" spans="1:18" x14ac:dyDescent="0.2">
      <c r="A5" s="56">
        <f t="shared" si="0"/>
        <v>42740</v>
      </c>
      <c r="B5" s="54">
        <v>0.51</v>
      </c>
      <c r="C5" s="54" t="s">
        <v>29</v>
      </c>
      <c r="D5" s="54">
        <v>0.52</v>
      </c>
      <c r="E5" s="54">
        <v>0.62</v>
      </c>
      <c r="F5" s="54">
        <v>0.83</v>
      </c>
      <c r="G5" s="54">
        <v>1.17</v>
      </c>
      <c r="H5" s="54">
        <v>1.43</v>
      </c>
      <c r="I5" s="55">
        <v>1.86</v>
      </c>
      <c r="J5" s="54">
        <v>2.1800000000000002</v>
      </c>
      <c r="K5" s="54">
        <v>2.37</v>
      </c>
      <c r="L5" s="54">
        <v>2.69</v>
      </c>
      <c r="M5" s="54">
        <v>2.96</v>
      </c>
    </row>
    <row r="6" spans="1:18" x14ac:dyDescent="0.2">
      <c r="A6" s="56">
        <f t="shared" si="0"/>
        <v>42741</v>
      </c>
      <c r="B6" s="54">
        <v>0.5</v>
      </c>
      <c r="C6" s="54" t="s">
        <v>29</v>
      </c>
      <c r="D6" s="54">
        <v>0.53</v>
      </c>
      <c r="E6" s="54">
        <v>0.61</v>
      </c>
      <c r="F6" s="54">
        <v>0.85</v>
      </c>
      <c r="G6" s="54">
        <v>1.22</v>
      </c>
      <c r="H6" s="54">
        <v>1.5</v>
      </c>
      <c r="I6" s="55">
        <v>1.92</v>
      </c>
      <c r="J6" s="54">
        <v>2.23</v>
      </c>
      <c r="K6" s="54">
        <v>2.42</v>
      </c>
      <c r="L6" s="54">
        <v>2.73</v>
      </c>
      <c r="M6" s="54">
        <v>3</v>
      </c>
    </row>
    <row r="7" spans="1:18" x14ac:dyDescent="0.2">
      <c r="A7" s="56">
        <f t="shared" si="0"/>
        <v>42744</v>
      </c>
      <c r="B7" s="54">
        <v>0.5</v>
      </c>
      <c r="C7" s="54" t="s">
        <v>29</v>
      </c>
      <c r="D7" s="54">
        <v>0.5</v>
      </c>
      <c r="E7" s="54">
        <v>0.6</v>
      </c>
      <c r="F7" s="54">
        <v>0.82</v>
      </c>
      <c r="G7" s="54">
        <v>1.21</v>
      </c>
      <c r="H7" s="54">
        <v>1.47</v>
      </c>
      <c r="I7" s="55">
        <v>1.89</v>
      </c>
      <c r="J7" s="54">
        <v>2.1800000000000002</v>
      </c>
      <c r="K7" s="54">
        <v>2.38</v>
      </c>
      <c r="L7" s="54">
        <v>2.69</v>
      </c>
      <c r="M7" s="54">
        <v>2.97</v>
      </c>
    </row>
    <row r="8" spans="1:18" x14ac:dyDescent="0.2">
      <c r="A8" s="56">
        <f t="shared" si="0"/>
        <v>42745</v>
      </c>
      <c r="B8" s="54">
        <v>0.51</v>
      </c>
      <c r="C8" s="54" t="s">
        <v>29</v>
      </c>
      <c r="D8" s="54">
        <v>0.52</v>
      </c>
      <c r="E8" s="54">
        <v>0.6</v>
      </c>
      <c r="F8" s="54">
        <v>0.82</v>
      </c>
      <c r="G8" s="54">
        <v>1.19</v>
      </c>
      <c r="H8" s="54">
        <v>1.47</v>
      </c>
      <c r="I8" s="55">
        <v>1.89</v>
      </c>
      <c r="J8" s="54">
        <v>2.1800000000000002</v>
      </c>
      <c r="K8" s="54">
        <v>2.38</v>
      </c>
      <c r="L8" s="54">
        <v>2.69</v>
      </c>
      <c r="M8" s="54">
        <v>2.97</v>
      </c>
    </row>
    <row r="9" spans="1:18" x14ac:dyDescent="0.2">
      <c r="A9" s="56">
        <f t="shared" si="0"/>
        <v>42746</v>
      </c>
      <c r="B9" s="54">
        <v>0.51</v>
      </c>
      <c r="C9" s="54" t="s">
        <v>29</v>
      </c>
      <c r="D9" s="54">
        <v>0.52</v>
      </c>
      <c r="E9" s="54">
        <v>0.6</v>
      </c>
      <c r="F9" s="54">
        <v>0.82</v>
      </c>
      <c r="G9" s="54">
        <v>1.2</v>
      </c>
      <c r="H9" s="54">
        <v>1.47</v>
      </c>
      <c r="I9" s="55">
        <v>1.89</v>
      </c>
      <c r="J9" s="54">
        <v>2.1800000000000002</v>
      </c>
      <c r="K9" s="54">
        <v>2.38</v>
      </c>
      <c r="L9" s="54">
        <v>2.68</v>
      </c>
      <c r="M9" s="54">
        <v>2.96</v>
      </c>
    </row>
    <row r="10" spans="1:18" x14ac:dyDescent="0.2">
      <c r="A10" s="56">
        <f t="shared" si="0"/>
        <v>42747</v>
      </c>
      <c r="B10" s="54">
        <v>0.52</v>
      </c>
      <c r="C10" s="54" t="s">
        <v>29</v>
      </c>
      <c r="D10" s="54">
        <v>0.52</v>
      </c>
      <c r="E10" s="54">
        <v>0.59</v>
      </c>
      <c r="F10" s="54">
        <v>0.81</v>
      </c>
      <c r="G10" s="54">
        <v>1.18</v>
      </c>
      <c r="H10" s="54">
        <v>1.45</v>
      </c>
      <c r="I10" s="55">
        <v>1.87</v>
      </c>
      <c r="J10" s="54">
        <v>2.17</v>
      </c>
      <c r="K10" s="54">
        <v>2.36</v>
      </c>
      <c r="L10" s="54">
        <v>2.68</v>
      </c>
      <c r="M10" s="54">
        <v>3.01</v>
      </c>
    </row>
    <row r="11" spans="1:18" x14ac:dyDescent="0.2">
      <c r="A11" s="58">
        <f>DATE(2017,1,13)</f>
        <v>42748</v>
      </c>
      <c r="B11" s="54">
        <v>0.52</v>
      </c>
      <c r="C11" s="54" t="s">
        <v>29</v>
      </c>
      <c r="D11" s="54">
        <v>0.53</v>
      </c>
      <c r="E11" s="54">
        <v>0.61</v>
      </c>
      <c r="F11" s="54">
        <v>0.82</v>
      </c>
      <c r="G11" s="54">
        <v>1.21</v>
      </c>
      <c r="H11" s="54">
        <v>1.48</v>
      </c>
      <c r="I11" s="55">
        <v>1.9</v>
      </c>
      <c r="J11" s="54">
        <v>2.2000000000000002</v>
      </c>
      <c r="K11" s="54">
        <v>2.4</v>
      </c>
      <c r="L11" s="54">
        <v>2.71</v>
      </c>
      <c r="M11" s="54">
        <v>2.99</v>
      </c>
    </row>
    <row r="12" spans="1:18" x14ac:dyDescent="0.2">
      <c r="A12" s="56">
        <f t="shared" ref="A12:A75" si="1">WORKDAY(A11,1)</f>
        <v>42751</v>
      </c>
      <c r="B12" s="54">
        <v>0.52</v>
      </c>
      <c r="C12" s="54" t="s">
        <v>29</v>
      </c>
      <c r="D12" s="54">
        <v>0.55000000000000004</v>
      </c>
      <c r="E12" s="54">
        <v>0.62</v>
      </c>
      <c r="F12" s="54">
        <v>0.8</v>
      </c>
      <c r="G12" s="54">
        <v>1.17</v>
      </c>
      <c r="H12" s="54">
        <v>1.42</v>
      </c>
      <c r="I12" s="55">
        <v>1.84</v>
      </c>
      <c r="J12" s="54">
        <v>2.14</v>
      </c>
      <c r="K12" s="54">
        <v>2.33</v>
      </c>
      <c r="L12" s="54">
        <v>2.66</v>
      </c>
      <c r="M12" s="54">
        <v>2.93</v>
      </c>
      <c r="P12" s="333" t="s">
        <v>31</v>
      </c>
      <c r="Q12" s="333"/>
      <c r="R12" s="333"/>
    </row>
    <row r="13" spans="1:18" ht="19" x14ac:dyDescent="0.25">
      <c r="A13" s="56">
        <f t="shared" si="1"/>
        <v>42752</v>
      </c>
      <c r="B13" s="54">
        <v>0.48</v>
      </c>
      <c r="C13" s="54" t="s">
        <v>29</v>
      </c>
      <c r="D13" s="54">
        <v>0.53</v>
      </c>
      <c r="E13" s="54">
        <v>0.63</v>
      </c>
      <c r="F13" s="54">
        <v>0.82</v>
      </c>
      <c r="G13" s="54">
        <v>1.23</v>
      </c>
      <c r="H13" s="54">
        <v>1.51</v>
      </c>
      <c r="I13" s="55">
        <v>1.93</v>
      </c>
      <c r="J13" s="54">
        <v>2.2400000000000002</v>
      </c>
      <c r="K13" s="54">
        <v>2.42</v>
      </c>
      <c r="L13" s="54">
        <v>2.74</v>
      </c>
      <c r="M13" s="54">
        <v>3</v>
      </c>
      <c r="P13" s="334" t="s">
        <v>30</v>
      </c>
      <c r="Q13" s="334"/>
      <c r="R13" s="57">
        <f>AVERAGE(I241:I252)</f>
        <v>2.2066666666666666</v>
      </c>
    </row>
    <row r="14" spans="1:18" x14ac:dyDescent="0.2">
      <c r="A14" s="56">
        <f t="shared" si="1"/>
        <v>42753</v>
      </c>
      <c r="B14" s="54">
        <v>0.47</v>
      </c>
      <c r="C14" s="54" t="s">
        <v>29</v>
      </c>
      <c r="D14" s="54">
        <v>0.52</v>
      </c>
      <c r="E14" s="54">
        <v>0.62</v>
      </c>
      <c r="F14" s="54">
        <v>0.83</v>
      </c>
      <c r="G14" s="54">
        <v>1.25</v>
      </c>
      <c r="H14" s="54">
        <v>1.53</v>
      </c>
      <c r="I14" s="55">
        <v>1.97</v>
      </c>
      <c r="J14" s="54">
        <v>2.2799999999999998</v>
      </c>
      <c r="K14" s="54">
        <v>2.4700000000000002</v>
      </c>
      <c r="L14" s="54">
        <v>2.77</v>
      </c>
      <c r="M14" s="54">
        <v>3.04</v>
      </c>
    </row>
    <row r="15" spans="1:18" x14ac:dyDescent="0.2">
      <c r="A15" s="56">
        <f t="shared" si="1"/>
        <v>42754</v>
      </c>
      <c r="B15" s="54">
        <v>0.46</v>
      </c>
      <c r="C15" s="54" t="s">
        <v>29</v>
      </c>
      <c r="D15" s="54">
        <v>0.5</v>
      </c>
      <c r="E15" s="54">
        <v>0.62</v>
      </c>
      <c r="F15" s="54">
        <v>0.82</v>
      </c>
      <c r="G15" s="54">
        <v>1.2</v>
      </c>
      <c r="H15" s="54">
        <v>1.5</v>
      </c>
      <c r="I15" s="55">
        <v>1.95</v>
      </c>
      <c r="J15" s="54">
        <v>2.2799999999999998</v>
      </c>
      <c r="K15" s="54">
        <v>2.48</v>
      </c>
      <c r="L15" s="54">
        <v>2.79</v>
      </c>
      <c r="M15" s="54">
        <v>3.05</v>
      </c>
    </row>
    <row r="16" spans="1:18" x14ac:dyDescent="0.2">
      <c r="A16" s="56">
        <f t="shared" si="1"/>
        <v>42755</v>
      </c>
      <c r="B16" s="54">
        <v>0.46</v>
      </c>
      <c r="C16" s="54" t="s">
        <v>29</v>
      </c>
      <c r="D16" s="54">
        <v>0.51</v>
      </c>
      <c r="E16" s="54">
        <v>0.59</v>
      </c>
      <c r="F16" s="54">
        <v>0.79</v>
      </c>
      <c r="G16" s="54">
        <v>1.1599999999999999</v>
      </c>
      <c r="H16" s="54">
        <v>1.43</v>
      </c>
      <c r="I16" s="55">
        <v>1.88</v>
      </c>
      <c r="J16" s="54">
        <v>2.19</v>
      </c>
      <c r="K16" s="54">
        <v>2.41</v>
      </c>
      <c r="L16" s="54">
        <v>2.72</v>
      </c>
      <c r="M16" s="54">
        <v>2.99</v>
      </c>
    </row>
    <row r="17" spans="1:13" x14ac:dyDescent="0.2">
      <c r="A17" s="56">
        <f t="shared" si="1"/>
        <v>42758</v>
      </c>
      <c r="B17" s="54">
        <v>0.5</v>
      </c>
      <c r="C17" s="54" t="s">
        <v>29</v>
      </c>
      <c r="D17" s="54">
        <v>0.51</v>
      </c>
      <c r="E17" s="54">
        <v>0.62</v>
      </c>
      <c r="F17" s="54">
        <v>0.81</v>
      </c>
      <c r="G17" s="54">
        <v>1.21</v>
      </c>
      <c r="H17" s="54">
        <v>1.49</v>
      </c>
      <c r="I17" s="55">
        <v>1.94</v>
      </c>
      <c r="J17" s="54">
        <v>2.27</v>
      </c>
      <c r="K17" s="54">
        <v>2.4700000000000002</v>
      </c>
      <c r="L17" s="54">
        <v>2.78</v>
      </c>
      <c r="M17" s="54">
        <v>3.05</v>
      </c>
    </row>
    <row r="18" spans="1:13" x14ac:dyDescent="0.2">
      <c r="A18" s="56">
        <f t="shared" si="1"/>
        <v>42759</v>
      </c>
      <c r="B18" s="54">
        <v>0.48</v>
      </c>
      <c r="C18" s="54" t="s">
        <v>29</v>
      </c>
      <c r="D18" s="54">
        <v>0.5</v>
      </c>
      <c r="E18" s="54">
        <v>0.61</v>
      </c>
      <c r="F18" s="54">
        <v>0.82</v>
      </c>
      <c r="G18" s="54">
        <v>1.23</v>
      </c>
      <c r="H18" s="54">
        <v>1.52</v>
      </c>
      <c r="I18" s="55">
        <v>1.99</v>
      </c>
      <c r="J18" s="54">
        <v>2.33</v>
      </c>
      <c r="K18" s="54">
        <v>2.5299999999999998</v>
      </c>
      <c r="L18" s="54">
        <v>2.84</v>
      </c>
      <c r="M18" s="54">
        <v>3.1</v>
      </c>
    </row>
    <row r="19" spans="1:13" x14ac:dyDescent="0.2">
      <c r="A19" s="56">
        <f t="shared" si="1"/>
        <v>42760</v>
      </c>
      <c r="B19" s="54">
        <v>0.49</v>
      </c>
      <c r="C19" s="54" t="s">
        <v>29</v>
      </c>
      <c r="D19" s="54">
        <v>0.51</v>
      </c>
      <c r="E19" s="54">
        <v>0.62</v>
      </c>
      <c r="F19" s="54">
        <v>0.82</v>
      </c>
      <c r="G19" s="54">
        <v>1.21</v>
      </c>
      <c r="H19" s="54">
        <v>1.49</v>
      </c>
      <c r="I19" s="55">
        <v>1.95</v>
      </c>
      <c r="J19" s="54">
        <v>2.2999999999999998</v>
      </c>
      <c r="K19" s="54">
        <v>2.5099999999999998</v>
      </c>
      <c r="L19" s="54">
        <v>2.82</v>
      </c>
      <c r="M19" s="54">
        <v>3.08</v>
      </c>
    </row>
    <row r="20" spans="1:13" x14ac:dyDescent="0.2">
      <c r="A20" s="56">
        <f t="shared" si="1"/>
        <v>42761</v>
      </c>
      <c r="B20" s="54">
        <v>0.49</v>
      </c>
      <c r="C20" s="54" t="s">
        <v>29</v>
      </c>
      <c r="D20" s="54">
        <v>0.52</v>
      </c>
      <c r="E20" s="54">
        <v>0.63</v>
      </c>
      <c r="F20" s="54">
        <v>0.82</v>
      </c>
      <c r="G20" s="54">
        <v>1.22</v>
      </c>
      <c r="H20" s="54">
        <v>1.48</v>
      </c>
      <c r="I20" s="55">
        <v>1.94</v>
      </c>
      <c r="J20" s="54">
        <v>2.2799999999999998</v>
      </c>
      <c r="K20" s="54">
        <v>2.4900000000000002</v>
      </c>
      <c r="L20" s="54">
        <v>2.8</v>
      </c>
      <c r="M20" s="54">
        <v>3.06</v>
      </c>
    </row>
    <row r="21" spans="1:13" x14ac:dyDescent="0.2">
      <c r="A21" s="56">
        <f t="shared" si="1"/>
        <v>42762</v>
      </c>
      <c r="B21" s="54">
        <v>0.49</v>
      </c>
      <c r="C21" s="54" t="s">
        <v>29</v>
      </c>
      <c r="D21" s="54">
        <v>0.51</v>
      </c>
      <c r="E21" s="54">
        <v>0.63</v>
      </c>
      <c r="F21" s="54">
        <v>0.81</v>
      </c>
      <c r="G21" s="54">
        <v>1.22</v>
      </c>
      <c r="H21" s="54">
        <v>1.48</v>
      </c>
      <c r="I21" s="55">
        <v>1.94</v>
      </c>
      <c r="J21" s="54">
        <v>2.2799999999999998</v>
      </c>
      <c r="K21" s="54">
        <v>2.4900000000000002</v>
      </c>
      <c r="L21" s="54">
        <v>2.82</v>
      </c>
      <c r="M21" s="54">
        <v>3.08</v>
      </c>
    </row>
    <row r="22" spans="1:13" x14ac:dyDescent="0.2">
      <c r="A22" s="56">
        <f t="shared" si="1"/>
        <v>42765</v>
      </c>
      <c r="B22" s="54">
        <v>0.5</v>
      </c>
      <c r="C22" s="54" t="s">
        <v>29</v>
      </c>
      <c r="D22" s="54">
        <v>0.52</v>
      </c>
      <c r="E22" s="54">
        <v>0.64</v>
      </c>
      <c r="F22" s="54">
        <v>0.84</v>
      </c>
      <c r="G22" s="54">
        <v>1.19</v>
      </c>
      <c r="H22" s="54">
        <v>1.46</v>
      </c>
      <c r="I22" s="55">
        <v>1.9</v>
      </c>
      <c r="J22" s="54">
        <v>2.2400000000000002</v>
      </c>
      <c r="K22" s="54">
        <v>2.4500000000000002</v>
      </c>
      <c r="L22" s="54">
        <v>2.78</v>
      </c>
      <c r="M22" s="54">
        <v>3.05</v>
      </c>
    </row>
    <row r="23" spans="1:13" x14ac:dyDescent="0.2">
      <c r="A23" s="56">
        <f t="shared" si="1"/>
        <v>42766</v>
      </c>
      <c r="B23" s="54">
        <v>0.5</v>
      </c>
      <c r="C23" s="54" t="s">
        <v>29</v>
      </c>
      <c r="D23" s="54">
        <v>0.51</v>
      </c>
      <c r="E23" s="54">
        <v>0.65</v>
      </c>
      <c r="F23" s="54">
        <v>0.83</v>
      </c>
      <c r="G23" s="54">
        <v>1.22</v>
      </c>
      <c r="H23" s="54">
        <v>1.49</v>
      </c>
      <c r="I23" s="55">
        <v>1.93</v>
      </c>
      <c r="J23" s="54">
        <v>2.27</v>
      </c>
      <c r="K23" s="54">
        <v>2.48</v>
      </c>
      <c r="L23" s="54">
        <v>2.8</v>
      </c>
      <c r="M23" s="54">
        <v>3.08</v>
      </c>
    </row>
    <row r="24" spans="1:13" x14ac:dyDescent="0.2">
      <c r="A24" s="56">
        <f t="shared" si="1"/>
        <v>42767</v>
      </c>
      <c r="B24" s="54">
        <v>0.5</v>
      </c>
      <c r="C24" s="54" t="s">
        <v>29</v>
      </c>
      <c r="D24" s="54">
        <v>0.52</v>
      </c>
      <c r="E24" s="54">
        <v>0.64</v>
      </c>
      <c r="F24" s="54">
        <v>0.84</v>
      </c>
      <c r="G24" s="54">
        <v>1.21</v>
      </c>
      <c r="H24" s="54">
        <v>1.48</v>
      </c>
      <c r="I24" s="55">
        <v>1.92</v>
      </c>
      <c r="J24" s="54">
        <v>2.27</v>
      </c>
      <c r="K24" s="54">
        <v>2.48</v>
      </c>
      <c r="L24" s="54">
        <v>2.8</v>
      </c>
      <c r="M24" s="54">
        <v>3.09</v>
      </c>
    </row>
    <row r="25" spans="1:13" x14ac:dyDescent="0.2">
      <c r="A25" s="56">
        <f t="shared" si="1"/>
        <v>42768</v>
      </c>
      <c r="B25" s="54">
        <v>0.49</v>
      </c>
      <c r="C25" s="54" t="s">
        <v>29</v>
      </c>
      <c r="D25" s="54">
        <v>0.51</v>
      </c>
      <c r="E25" s="54">
        <v>0.63</v>
      </c>
      <c r="F25" s="54">
        <v>0.82</v>
      </c>
      <c r="G25" s="54">
        <v>1.21</v>
      </c>
      <c r="H25" s="54">
        <v>1.49</v>
      </c>
      <c r="I25" s="55">
        <v>1.93</v>
      </c>
      <c r="J25" s="54">
        <v>2.27</v>
      </c>
      <c r="K25" s="54">
        <v>2.4900000000000002</v>
      </c>
      <c r="L25" s="54">
        <v>2.82</v>
      </c>
      <c r="M25" s="54">
        <v>3.11</v>
      </c>
    </row>
    <row r="26" spans="1:13" x14ac:dyDescent="0.2">
      <c r="A26" s="56">
        <f t="shared" si="1"/>
        <v>42769</v>
      </c>
      <c r="B26" s="54">
        <v>0.48</v>
      </c>
      <c r="C26" s="54" t="s">
        <v>29</v>
      </c>
      <c r="D26" s="54">
        <v>0.53</v>
      </c>
      <c r="E26" s="54">
        <v>0.62</v>
      </c>
      <c r="F26" s="54">
        <v>0.79</v>
      </c>
      <c r="G26" s="54">
        <v>1.1599999999999999</v>
      </c>
      <c r="H26" s="54">
        <v>1.43</v>
      </c>
      <c r="I26" s="55">
        <v>1.86</v>
      </c>
      <c r="J26" s="54">
        <v>2.19</v>
      </c>
      <c r="K26" s="54">
        <v>2.42</v>
      </c>
      <c r="L26" s="54">
        <v>2.76</v>
      </c>
      <c r="M26" s="54">
        <v>3.05</v>
      </c>
    </row>
    <row r="27" spans="1:13" x14ac:dyDescent="0.2">
      <c r="A27" s="56">
        <f t="shared" si="1"/>
        <v>42772</v>
      </c>
      <c r="B27" s="54">
        <v>0.51</v>
      </c>
      <c r="C27" s="54" t="s">
        <v>29</v>
      </c>
      <c r="D27" s="54">
        <v>0.53</v>
      </c>
      <c r="E27" s="54">
        <v>0.63</v>
      </c>
      <c r="F27" s="54">
        <v>0.8</v>
      </c>
      <c r="G27" s="54">
        <v>1.1599999999999999</v>
      </c>
      <c r="H27" s="54">
        <v>1.43</v>
      </c>
      <c r="I27" s="55">
        <v>1.85</v>
      </c>
      <c r="J27" s="54">
        <v>2.17</v>
      </c>
      <c r="K27" s="54">
        <v>2.4</v>
      </c>
      <c r="L27" s="54">
        <v>2.74</v>
      </c>
      <c r="M27" s="54">
        <v>3.02</v>
      </c>
    </row>
    <row r="28" spans="1:13" x14ac:dyDescent="0.2">
      <c r="A28" s="56">
        <f t="shared" si="1"/>
        <v>42773</v>
      </c>
      <c r="B28" s="54">
        <v>0.52</v>
      </c>
      <c r="C28" s="54" t="s">
        <v>29</v>
      </c>
      <c r="D28" s="54">
        <v>0.54</v>
      </c>
      <c r="E28" s="54">
        <v>0.63</v>
      </c>
      <c r="F28" s="54">
        <v>0.79</v>
      </c>
      <c r="G28" s="54">
        <v>1.1499999999999999</v>
      </c>
      <c r="H28" s="54">
        <v>1.4</v>
      </c>
      <c r="I28" s="55">
        <v>1.81</v>
      </c>
      <c r="J28" s="54">
        <v>2.14</v>
      </c>
      <c r="K28" s="54">
        <v>2.34</v>
      </c>
      <c r="L28" s="54">
        <v>2.68</v>
      </c>
      <c r="M28" s="54">
        <v>2.96</v>
      </c>
    </row>
    <row r="29" spans="1:13" x14ac:dyDescent="0.2">
      <c r="A29" s="56">
        <f t="shared" si="1"/>
        <v>42774</v>
      </c>
      <c r="B29" s="54">
        <v>0.51</v>
      </c>
      <c r="C29" s="54" t="s">
        <v>29</v>
      </c>
      <c r="D29" s="54">
        <v>0.54</v>
      </c>
      <c r="E29" s="54">
        <v>0.64</v>
      </c>
      <c r="F29" s="54">
        <v>0.8</v>
      </c>
      <c r="G29" s="54">
        <v>1.2</v>
      </c>
      <c r="H29" s="54">
        <v>1.46</v>
      </c>
      <c r="I29" s="55">
        <v>1.88</v>
      </c>
      <c r="J29" s="54">
        <v>2.2000000000000002</v>
      </c>
      <c r="K29" s="54">
        <v>2.4</v>
      </c>
      <c r="L29" s="54">
        <v>2.74</v>
      </c>
      <c r="M29" s="54">
        <v>3.02</v>
      </c>
    </row>
    <row r="30" spans="1:13" x14ac:dyDescent="0.2">
      <c r="A30" s="56">
        <f t="shared" si="1"/>
        <v>42775</v>
      </c>
      <c r="B30" s="54">
        <v>0.51</v>
      </c>
      <c r="C30" s="54" t="s">
        <v>29</v>
      </c>
      <c r="D30" s="54">
        <v>0.55000000000000004</v>
      </c>
      <c r="E30" s="54">
        <v>0.64</v>
      </c>
      <c r="F30" s="54">
        <v>0.81</v>
      </c>
      <c r="G30" s="54">
        <v>1.2</v>
      </c>
      <c r="H30" s="54">
        <v>1.47</v>
      </c>
      <c r="I30" s="55">
        <v>1.89</v>
      </c>
      <c r="J30" s="54">
        <v>2.2200000000000002</v>
      </c>
      <c r="K30" s="54">
        <v>2.41</v>
      </c>
      <c r="L30" s="54">
        <v>2.75</v>
      </c>
      <c r="M30" s="54">
        <v>3.01</v>
      </c>
    </row>
    <row r="31" spans="1:13" x14ac:dyDescent="0.2">
      <c r="A31" s="56">
        <f t="shared" si="1"/>
        <v>42776</v>
      </c>
      <c r="B31" s="54">
        <v>0.5</v>
      </c>
      <c r="C31" s="54" t="s">
        <v>29</v>
      </c>
      <c r="D31" s="54">
        <v>0.52</v>
      </c>
      <c r="E31" s="54">
        <v>0.63</v>
      </c>
      <c r="F31" s="54">
        <v>0.82</v>
      </c>
      <c r="G31" s="54">
        <v>1.2</v>
      </c>
      <c r="H31" s="54">
        <v>1.48</v>
      </c>
      <c r="I31" s="55">
        <v>1.92</v>
      </c>
      <c r="J31" s="54">
        <v>2.2400000000000002</v>
      </c>
      <c r="K31" s="54">
        <v>2.4300000000000002</v>
      </c>
      <c r="L31" s="54">
        <v>2.77</v>
      </c>
      <c r="M31" s="54">
        <v>3.03</v>
      </c>
    </row>
    <row r="32" spans="1:13" x14ac:dyDescent="0.2">
      <c r="A32" s="56">
        <f t="shared" si="1"/>
        <v>42779</v>
      </c>
      <c r="B32" s="54">
        <v>0.51</v>
      </c>
      <c r="C32" s="54" t="s">
        <v>29</v>
      </c>
      <c r="D32" s="54">
        <v>0.54</v>
      </c>
      <c r="E32" s="54">
        <v>0.66</v>
      </c>
      <c r="F32" s="54">
        <v>0.84</v>
      </c>
      <c r="G32" s="54">
        <v>1.25</v>
      </c>
      <c r="H32" s="54">
        <v>1.53</v>
      </c>
      <c r="I32" s="55">
        <v>1.98</v>
      </c>
      <c r="J32" s="54">
        <v>2.29</v>
      </c>
      <c r="K32" s="54">
        <v>2.4700000000000002</v>
      </c>
      <c r="L32" s="54">
        <v>2.81</v>
      </c>
      <c r="M32" s="54">
        <v>3.07</v>
      </c>
    </row>
    <row r="33" spans="1:13" x14ac:dyDescent="0.2">
      <c r="A33" s="56">
        <f t="shared" si="1"/>
        <v>42780</v>
      </c>
      <c r="B33" s="54">
        <v>0.53</v>
      </c>
      <c r="C33" s="54" t="s">
        <v>29</v>
      </c>
      <c r="D33" s="54">
        <v>0.54</v>
      </c>
      <c r="E33" s="54">
        <v>0.67</v>
      </c>
      <c r="F33" s="54">
        <v>0.86</v>
      </c>
      <c r="G33" s="54">
        <v>1.27</v>
      </c>
      <c r="H33" s="54">
        <v>1.57</v>
      </c>
      <c r="I33" s="55">
        <v>2.0099999999999998</v>
      </c>
      <c r="J33" s="54">
        <v>2.33</v>
      </c>
      <c r="K33" s="54">
        <v>2.5099999999999998</v>
      </c>
      <c r="L33" s="54">
        <v>2.84</v>
      </c>
      <c r="M33" s="54">
        <v>3.09</v>
      </c>
    </row>
    <row r="34" spans="1:13" x14ac:dyDescent="0.2">
      <c r="A34" s="56">
        <f t="shared" si="1"/>
        <v>42781</v>
      </c>
      <c r="B34" s="54">
        <v>0.51</v>
      </c>
      <c r="C34" s="54" t="s">
        <v>29</v>
      </c>
      <c r="D34" s="54">
        <v>0.53</v>
      </c>
      <c r="E34" s="54">
        <v>0.66</v>
      </c>
      <c r="F34" s="54">
        <v>0.82</v>
      </c>
      <c r="G34" s="54">
        <v>1.22</v>
      </c>
      <c r="H34" s="54">
        <v>1.5</v>
      </c>
      <c r="I34" s="55">
        <v>1.95</v>
      </c>
      <c r="J34" s="54">
        <v>2.2599999999999998</v>
      </c>
      <c r="K34" s="54">
        <v>2.4500000000000002</v>
      </c>
      <c r="L34" s="54">
        <v>2.8</v>
      </c>
      <c r="M34" s="54">
        <v>3.05</v>
      </c>
    </row>
    <row r="35" spans="1:13" x14ac:dyDescent="0.2">
      <c r="A35" s="56">
        <f t="shared" si="1"/>
        <v>42782</v>
      </c>
      <c r="B35" s="54">
        <v>0.5</v>
      </c>
      <c r="C35" s="54" t="s">
        <v>29</v>
      </c>
      <c r="D35" s="54">
        <v>0.53</v>
      </c>
      <c r="E35" s="54">
        <v>0.66</v>
      </c>
      <c r="F35" s="54">
        <v>0.82</v>
      </c>
      <c r="G35" s="54">
        <v>1.21</v>
      </c>
      <c r="H35" s="54">
        <v>1.48</v>
      </c>
      <c r="I35" s="55">
        <v>1.92</v>
      </c>
      <c r="J35" s="54">
        <v>2.23</v>
      </c>
      <c r="K35" s="54">
        <v>2.42</v>
      </c>
      <c r="L35" s="54">
        <v>2.78</v>
      </c>
      <c r="M35" s="54">
        <v>3.03</v>
      </c>
    </row>
    <row r="36" spans="1:13" x14ac:dyDescent="0.2">
      <c r="A36" s="56">
        <f t="shared" si="1"/>
        <v>42783</v>
      </c>
      <c r="B36" s="54">
        <v>0.49</v>
      </c>
      <c r="C36" s="54" t="s">
        <v>29</v>
      </c>
      <c r="D36" s="54">
        <v>0.53</v>
      </c>
      <c r="E36" s="54">
        <v>0.69</v>
      </c>
      <c r="F36" s="54">
        <v>0.83</v>
      </c>
      <c r="G36" s="54">
        <v>1.22</v>
      </c>
      <c r="H36" s="54">
        <v>1.5</v>
      </c>
      <c r="I36" s="55">
        <v>1.93</v>
      </c>
      <c r="J36" s="54">
        <v>2.2400000000000002</v>
      </c>
      <c r="K36" s="54">
        <v>2.4300000000000002</v>
      </c>
      <c r="L36" s="54">
        <v>2.78</v>
      </c>
      <c r="M36" s="54">
        <v>3.04</v>
      </c>
    </row>
    <row r="37" spans="1:13" x14ac:dyDescent="0.2">
      <c r="A37" s="56">
        <f t="shared" si="1"/>
        <v>42786</v>
      </c>
      <c r="B37" s="54">
        <v>0.47</v>
      </c>
      <c r="C37" s="54" t="s">
        <v>29</v>
      </c>
      <c r="D37" s="54">
        <v>0.52</v>
      </c>
      <c r="E37" s="54">
        <v>0.68</v>
      </c>
      <c r="F37" s="54">
        <v>0.82</v>
      </c>
      <c r="G37" s="54">
        <v>1.22</v>
      </c>
      <c r="H37" s="54">
        <v>1.49</v>
      </c>
      <c r="I37" s="55">
        <v>1.92</v>
      </c>
      <c r="J37" s="54">
        <v>2.23</v>
      </c>
      <c r="K37" s="54">
        <v>2.42</v>
      </c>
      <c r="L37" s="54">
        <v>2.78</v>
      </c>
      <c r="M37" s="54">
        <v>3.04</v>
      </c>
    </row>
    <row r="38" spans="1:13" x14ac:dyDescent="0.2">
      <c r="A38" s="56">
        <f t="shared" si="1"/>
        <v>42787</v>
      </c>
      <c r="B38" s="54">
        <v>0.39</v>
      </c>
      <c r="C38" s="54" t="s">
        <v>29</v>
      </c>
      <c r="D38" s="54">
        <v>0.51</v>
      </c>
      <c r="E38" s="54">
        <v>0.66</v>
      </c>
      <c r="F38" s="54">
        <v>0.81</v>
      </c>
      <c r="G38" s="54">
        <v>1.18</v>
      </c>
      <c r="H38" s="54">
        <v>1.44</v>
      </c>
      <c r="I38" s="55">
        <v>1.87</v>
      </c>
      <c r="J38" s="54">
        <v>2.2000000000000002</v>
      </c>
      <c r="K38" s="54">
        <v>2.38</v>
      </c>
      <c r="L38" s="54">
        <v>2.75</v>
      </c>
      <c r="M38" s="54">
        <v>3.02</v>
      </c>
    </row>
    <row r="39" spans="1:13" x14ac:dyDescent="0.2">
      <c r="A39" s="56">
        <f t="shared" si="1"/>
        <v>42788</v>
      </c>
      <c r="B39" s="54">
        <v>0.4</v>
      </c>
      <c r="C39" s="54" t="s">
        <v>29</v>
      </c>
      <c r="D39" s="54">
        <v>0.52</v>
      </c>
      <c r="E39" s="54">
        <v>0.65</v>
      </c>
      <c r="F39" s="54">
        <v>0.8</v>
      </c>
      <c r="G39" s="54">
        <v>1.1200000000000001</v>
      </c>
      <c r="H39" s="54">
        <v>1.38</v>
      </c>
      <c r="I39" s="55">
        <v>1.8</v>
      </c>
      <c r="J39" s="54">
        <v>2.12</v>
      </c>
      <c r="K39" s="54">
        <v>2.31</v>
      </c>
      <c r="L39" s="54">
        <v>2.69</v>
      </c>
      <c r="M39" s="54">
        <v>2.95</v>
      </c>
    </row>
    <row r="40" spans="1:13" x14ac:dyDescent="0.2">
      <c r="A40" s="56">
        <f t="shared" si="1"/>
        <v>42789</v>
      </c>
      <c r="B40" s="54">
        <v>0.44</v>
      </c>
      <c r="C40" s="54" t="s">
        <v>29</v>
      </c>
      <c r="D40" s="54">
        <v>0.5</v>
      </c>
      <c r="E40" s="54">
        <v>0.68</v>
      </c>
      <c r="F40" s="54">
        <v>0.81</v>
      </c>
      <c r="G40" s="54">
        <v>1.2</v>
      </c>
      <c r="H40" s="54">
        <v>1.46</v>
      </c>
      <c r="I40" s="55">
        <v>1.87</v>
      </c>
      <c r="J40" s="54">
        <v>2.1800000000000002</v>
      </c>
      <c r="K40" s="54">
        <v>2.36</v>
      </c>
      <c r="L40" s="54">
        <v>2.72</v>
      </c>
      <c r="M40" s="54">
        <v>2.98</v>
      </c>
    </row>
    <row r="41" spans="1:13" x14ac:dyDescent="0.2">
      <c r="A41" s="56">
        <f t="shared" si="1"/>
        <v>42790</v>
      </c>
      <c r="B41" s="54">
        <v>0.4</v>
      </c>
      <c r="C41" s="54" t="s">
        <v>29</v>
      </c>
      <c r="D41" s="54">
        <v>0.53</v>
      </c>
      <c r="E41" s="54">
        <v>0.69</v>
      </c>
      <c r="F41" s="54">
        <v>0.88</v>
      </c>
      <c r="G41" s="54">
        <v>1.22</v>
      </c>
      <c r="H41" s="54">
        <v>1.49</v>
      </c>
      <c r="I41" s="55">
        <v>1.89</v>
      </c>
      <c r="J41" s="54">
        <v>2.19</v>
      </c>
      <c r="K41" s="54">
        <v>2.36</v>
      </c>
      <c r="L41" s="54">
        <v>2.7</v>
      </c>
      <c r="M41" s="54">
        <v>2.97</v>
      </c>
    </row>
    <row r="42" spans="1:13" x14ac:dyDescent="0.2">
      <c r="A42" s="56">
        <f t="shared" si="1"/>
        <v>42793</v>
      </c>
      <c r="B42" s="54">
        <v>0.46</v>
      </c>
      <c r="C42" s="54" t="s">
        <v>29</v>
      </c>
      <c r="D42" s="54">
        <v>0.63</v>
      </c>
      <c r="E42" s="54">
        <v>0.79</v>
      </c>
      <c r="F42" s="54">
        <v>0.92</v>
      </c>
      <c r="G42" s="54">
        <v>1.29</v>
      </c>
      <c r="H42" s="54">
        <v>1.57</v>
      </c>
      <c r="I42" s="55">
        <v>1.99</v>
      </c>
      <c r="J42" s="54">
        <v>2.29</v>
      </c>
      <c r="K42" s="54">
        <v>2.46</v>
      </c>
      <c r="L42" s="54">
        <v>2.81</v>
      </c>
      <c r="M42" s="54">
        <v>3.06</v>
      </c>
    </row>
    <row r="43" spans="1:13" x14ac:dyDescent="0.2">
      <c r="A43" s="56">
        <f t="shared" si="1"/>
        <v>42794</v>
      </c>
      <c r="B43" s="54">
        <v>0.52</v>
      </c>
      <c r="C43" s="54" t="s">
        <v>29</v>
      </c>
      <c r="D43" s="54">
        <v>0.67</v>
      </c>
      <c r="E43" s="54">
        <v>0.84</v>
      </c>
      <c r="F43" s="54">
        <v>0.98</v>
      </c>
      <c r="G43" s="54">
        <v>1.32</v>
      </c>
      <c r="H43" s="54">
        <v>1.6</v>
      </c>
      <c r="I43" s="55">
        <v>2.0299999999999998</v>
      </c>
      <c r="J43" s="54">
        <v>2.3199999999999998</v>
      </c>
      <c r="K43" s="54">
        <v>2.4900000000000002</v>
      </c>
      <c r="L43" s="54">
        <v>2.84</v>
      </c>
      <c r="M43" s="54">
        <v>3.09</v>
      </c>
    </row>
    <row r="44" spans="1:13" x14ac:dyDescent="0.2">
      <c r="A44" s="56">
        <f t="shared" si="1"/>
        <v>42795</v>
      </c>
      <c r="B44" s="54">
        <v>0.56000000000000005</v>
      </c>
      <c r="C44" s="54" t="s">
        <v>29</v>
      </c>
      <c r="D44" s="54">
        <v>0.71</v>
      </c>
      <c r="E44" s="54">
        <v>0.84</v>
      </c>
      <c r="F44" s="54">
        <v>0.98</v>
      </c>
      <c r="G44" s="54">
        <v>1.32</v>
      </c>
      <c r="H44" s="54">
        <v>1.59</v>
      </c>
      <c r="I44" s="55">
        <v>2.02</v>
      </c>
      <c r="J44" s="54">
        <v>2.3199999999999998</v>
      </c>
      <c r="K44" s="54">
        <v>2.4900000000000002</v>
      </c>
      <c r="L44" s="54">
        <v>2.83</v>
      </c>
      <c r="M44" s="54">
        <v>3.08</v>
      </c>
    </row>
    <row r="45" spans="1:13" x14ac:dyDescent="0.2">
      <c r="A45" s="56">
        <f t="shared" si="1"/>
        <v>42796</v>
      </c>
      <c r="B45" s="54">
        <v>0.56000000000000005</v>
      </c>
      <c r="C45" s="54" t="s">
        <v>29</v>
      </c>
      <c r="D45" s="54">
        <v>0.74</v>
      </c>
      <c r="E45" s="54">
        <v>0.83</v>
      </c>
      <c r="F45" s="54">
        <v>0.97</v>
      </c>
      <c r="G45" s="54">
        <v>1.31</v>
      </c>
      <c r="H45" s="54">
        <v>1.6</v>
      </c>
      <c r="I45" s="55">
        <v>2.02</v>
      </c>
      <c r="J45" s="54">
        <v>2.3199999999999998</v>
      </c>
      <c r="K45" s="54">
        <v>2.4900000000000002</v>
      </c>
      <c r="L45" s="54">
        <v>2.84</v>
      </c>
      <c r="M45" s="54">
        <v>3.1</v>
      </c>
    </row>
    <row r="46" spans="1:13" x14ac:dyDescent="0.2">
      <c r="A46" s="56">
        <f t="shared" si="1"/>
        <v>42797</v>
      </c>
      <c r="B46" s="54">
        <v>0.55000000000000004</v>
      </c>
      <c r="C46" s="54" t="s">
        <v>29</v>
      </c>
      <c r="D46" s="54">
        <v>0.76</v>
      </c>
      <c r="E46" s="54">
        <v>0.87</v>
      </c>
      <c r="F46" s="54">
        <v>1.02</v>
      </c>
      <c r="G46" s="54">
        <v>1.32</v>
      </c>
      <c r="H46" s="54">
        <v>1.62</v>
      </c>
      <c r="I46" s="55">
        <v>2.0499999999999998</v>
      </c>
      <c r="J46" s="54">
        <v>2.34</v>
      </c>
      <c r="K46" s="54">
        <v>2.52</v>
      </c>
      <c r="L46" s="54">
        <v>2.85</v>
      </c>
      <c r="M46" s="54">
        <v>3.11</v>
      </c>
    </row>
    <row r="47" spans="1:13" x14ac:dyDescent="0.2">
      <c r="A47" s="56">
        <f t="shared" si="1"/>
        <v>42800</v>
      </c>
      <c r="B47" s="54">
        <v>0.54</v>
      </c>
      <c r="C47" s="54" t="s">
        <v>29</v>
      </c>
      <c r="D47" s="54">
        <v>0.73</v>
      </c>
      <c r="E47" s="54">
        <v>0.86</v>
      </c>
      <c r="F47" s="54">
        <v>1.03</v>
      </c>
      <c r="G47" s="54">
        <v>1.36</v>
      </c>
      <c r="H47" s="54">
        <v>1.65</v>
      </c>
      <c r="I47" s="55">
        <v>2.08</v>
      </c>
      <c r="J47" s="54">
        <v>2.38</v>
      </c>
      <c r="K47" s="54">
        <v>2.57</v>
      </c>
      <c r="L47" s="54">
        <v>2.89</v>
      </c>
      <c r="M47" s="54">
        <v>3.15</v>
      </c>
    </row>
    <row r="48" spans="1:13" x14ac:dyDescent="0.2">
      <c r="A48" s="56">
        <f t="shared" si="1"/>
        <v>42801</v>
      </c>
      <c r="B48" s="54">
        <v>0.5</v>
      </c>
      <c r="C48" s="54" t="s">
        <v>29</v>
      </c>
      <c r="D48" s="54">
        <v>0.73</v>
      </c>
      <c r="E48" s="54">
        <v>0.88</v>
      </c>
      <c r="F48" s="54">
        <v>1.04</v>
      </c>
      <c r="G48" s="54">
        <v>1.37</v>
      </c>
      <c r="H48" s="54">
        <v>1.67</v>
      </c>
      <c r="I48" s="55">
        <v>2.13</v>
      </c>
      <c r="J48" s="54">
        <v>2.4300000000000002</v>
      </c>
      <c r="K48" s="54">
        <v>2.6</v>
      </c>
      <c r="L48" s="54">
        <v>2.94</v>
      </c>
      <c r="M48" s="54">
        <v>3.19</v>
      </c>
    </row>
    <row r="49" spans="1:13" x14ac:dyDescent="0.2">
      <c r="A49" s="56">
        <f t="shared" si="1"/>
        <v>42802</v>
      </c>
      <c r="B49" s="54">
        <v>0.6</v>
      </c>
      <c r="C49" s="54" t="s">
        <v>29</v>
      </c>
      <c r="D49" s="54">
        <v>0.75</v>
      </c>
      <c r="E49" s="54">
        <v>0.89</v>
      </c>
      <c r="F49" s="54">
        <v>1.03</v>
      </c>
      <c r="G49" s="54">
        <v>1.36</v>
      </c>
      <c r="H49" s="54">
        <v>1.66</v>
      </c>
      <c r="I49" s="55">
        <v>2.11</v>
      </c>
      <c r="J49" s="54">
        <v>2.4</v>
      </c>
      <c r="K49" s="54">
        <v>2.58</v>
      </c>
      <c r="L49" s="54">
        <v>2.94</v>
      </c>
      <c r="M49" s="54">
        <v>3.16</v>
      </c>
    </row>
    <row r="50" spans="1:13" x14ac:dyDescent="0.2">
      <c r="A50" s="56">
        <f t="shared" si="1"/>
        <v>42803</v>
      </c>
      <c r="B50" s="54">
        <v>0.69</v>
      </c>
      <c r="C50" s="54" t="s">
        <v>29</v>
      </c>
      <c r="D50" s="54">
        <v>0.79</v>
      </c>
      <c r="E50" s="54">
        <v>0.93</v>
      </c>
      <c r="F50" s="54">
        <v>1.06</v>
      </c>
      <c r="G50" s="54">
        <v>1.4</v>
      </c>
      <c r="H50" s="54">
        <v>1.69</v>
      </c>
      <c r="I50" s="55">
        <v>2.14</v>
      </c>
      <c r="J50" s="54">
        <v>2.4300000000000002</v>
      </c>
      <c r="K50" s="54">
        <v>2.62</v>
      </c>
      <c r="L50" s="54">
        <v>2.97</v>
      </c>
      <c r="M50" s="54">
        <v>3.2</v>
      </c>
    </row>
    <row r="51" spans="1:13" x14ac:dyDescent="0.2">
      <c r="A51" s="56">
        <f t="shared" si="1"/>
        <v>42804</v>
      </c>
      <c r="B51" s="54">
        <v>0.77</v>
      </c>
      <c r="C51" s="54" t="s">
        <v>29</v>
      </c>
      <c r="D51" s="54">
        <v>0.78</v>
      </c>
      <c r="E51" s="54">
        <v>0.93</v>
      </c>
      <c r="F51" s="54">
        <v>1.06</v>
      </c>
      <c r="G51" s="54">
        <v>1.4</v>
      </c>
      <c r="H51" s="54">
        <v>1.68</v>
      </c>
      <c r="I51" s="55">
        <v>2.13</v>
      </c>
      <c r="J51" s="54">
        <v>2.42</v>
      </c>
      <c r="K51" s="54">
        <v>2.6</v>
      </c>
      <c r="L51" s="54">
        <v>2.94</v>
      </c>
      <c r="M51" s="54">
        <v>3.17</v>
      </c>
    </row>
    <row r="52" spans="1:13" x14ac:dyDescent="0.2">
      <c r="A52" s="56">
        <f t="shared" si="1"/>
        <v>42807</v>
      </c>
      <c r="B52" s="54">
        <v>0.71</v>
      </c>
      <c r="C52" s="54" t="s">
        <v>29</v>
      </c>
      <c r="D52" s="54">
        <v>0.73</v>
      </c>
      <c r="E52" s="54">
        <v>0.89</v>
      </c>
      <c r="F52" s="54">
        <v>1.02</v>
      </c>
      <c r="G52" s="54">
        <v>1.33</v>
      </c>
      <c r="H52" s="54">
        <v>1.59</v>
      </c>
      <c r="I52" s="55">
        <v>2.02</v>
      </c>
      <c r="J52" s="54">
        <v>2.31</v>
      </c>
      <c r="K52" s="54">
        <v>2.5099999999999998</v>
      </c>
      <c r="L52" s="54">
        <v>2.87</v>
      </c>
      <c r="M52" s="54">
        <v>3.11</v>
      </c>
    </row>
    <row r="53" spans="1:13" x14ac:dyDescent="0.2">
      <c r="A53" s="56">
        <f t="shared" si="1"/>
        <v>42808</v>
      </c>
      <c r="B53" s="54">
        <v>0.68</v>
      </c>
      <c r="C53" s="54" t="s">
        <v>29</v>
      </c>
      <c r="D53" s="54">
        <v>0.73</v>
      </c>
      <c r="E53" s="54">
        <v>0.89</v>
      </c>
      <c r="F53" s="54">
        <v>1.01</v>
      </c>
      <c r="G53" s="54">
        <v>1.35</v>
      </c>
      <c r="H53" s="54">
        <v>1.63</v>
      </c>
      <c r="I53" s="55">
        <v>2.0499999999999998</v>
      </c>
      <c r="J53" s="54">
        <v>2.34</v>
      </c>
      <c r="K53" s="54">
        <v>2.5299999999999998</v>
      </c>
      <c r="L53" s="54">
        <v>2.89</v>
      </c>
      <c r="M53" s="54">
        <v>3.14</v>
      </c>
    </row>
    <row r="54" spans="1:13" x14ac:dyDescent="0.2">
      <c r="A54" s="56">
        <f t="shared" si="1"/>
        <v>42809</v>
      </c>
      <c r="B54" s="54">
        <v>0.71</v>
      </c>
      <c r="C54" s="54" t="s">
        <v>29</v>
      </c>
      <c r="D54" s="54">
        <v>0.73</v>
      </c>
      <c r="E54" s="54">
        <v>0.87</v>
      </c>
      <c r="F54" s="54">
        <v>1</v>
      </c>
      <c r="G54" s="54">
        <v>1.33</v>
      </c>
      <c r="H54" s="54">
        <v>1.6</v>
      </c>
      <c r="I54" s="55">
        <v>2.0299999999999998</v>
      </c>
      <c r="J54" s="54">
        <v>2.31</v>
      </c>
      <c r="K54" s="54">
        <v>2.5</v>
      </c>
      <c r="L54" s="54">
        <v>2.86</v>
      </c>
      <c r="M54" s="54">
        <v>3.11</v>
      </c>
    </row>
    <row r="55" spans="1:13" x14ac:dyDescent="0.2">
      <c r="A55" s="56">
        <f t="shared" si="1"/>
        <v>42810</v>
      </c>
      <c r="B55" s="54">
        <v>0.7</v>
      </c>
      <c r="C55" s="54" t="s">
        <v>29</v>
      </c>
      <c r="D55" s="54">
        <v>0.76</v>
      </c>
      <c r="E55" s="54">
        <v>0.89</v>
      </c>
      <c r="F55" s="54">
        <v>1.01</v>
      </c>
      <c r="G55" s="54">
        <v>1.3</v>
      </c>
      <c r="H55" s="54">
        <v>1.57</v>
      </c>
      <c r="I55" s="55">
        <v>2</v>
      </c>
      <c r="J55" s="54">
        <v>2.2799999999999998</v>
      </c>
      <c r="K55" s="54">
        <v>2.4700000000000002</v>
      </c>
      <c r="L55" s="54">
        <v>2.83</v>
      </c>
      <c r="M55" s="54">
        <v>3.08</v>
      </c>
    </row>
    <row r="56" spans="1:13" x14ac:dyDescent="0.2">
      <c r="A56" s="56">
        <f t="shared" si="1"/>
        <v>42811</v>
      </c>
      <c r="B56" s="54">
        <v>0.76</v>
      </c>
      <c r="C56" s="54" t="s">
        <v>29</v>
      </c>
      <c r="D56" s="54">
        <v>0.77</v>
      </c>
      <c r="E56" s="54">
        <v>0.91</v>
      </c>
      <c r="F56" s="54">
        <v>1</v>
      </c>
      <c r="G56" s="54">
        <v>1.27</v>
      </c>
      <c r="H56" s="54">
        <v>1.54</v>
      </c>
      <c r="I56" s="55">
        <v>1.96</v>
      </c>
      <c r="J56" s="54">
        <v>2.2400000000000002</v>
      </c>
      <c r="K56" s="54">
        <v>2.4300000000000002</v>
      </c>
      <c r="L56" s="54">
        <v>2.79</v>
      </c>
      <c r="M56" s="54">
        <v>3.04</v>
      </c>
    </row>
    <row r="57" spans="1:13" x14ac:dyDescent="0.2">
      <c r="A57" s="56">
        <f t="shared" si="1"/>
        <v>42814</v>
      </c>
      <c r="B57" s="54">
        <v>0.74</v>
      </c>
      <c r="C57" s="54" t="s">
        <v>29</v>
      </c>
      <c r="D57" s="54">
        <v>0.77</v>
      </c>
      <c r="E57" s="54">
        <v>0.9</v>
      </c>
      <c r="F57" s="54">
        <v>0.99</v>
      </c>
      <c r="G57" s="54">
        <v>1.27</v>
      </c>
      <c r="H57" s="54">
        <v>1.52</v>
      </c>
      <c r="I57" s="55">
        <v>1.95</v>
      </c>
      <c r="J57" s="54">
        <v>2.2200000000000002</v>
      </c>
      <c r="K57" s="54">
        <v>2.4</v>
      </c>
      <c r="L57" s="54">
        <v>2.76</v>
      </c>
      <c r="M57" s="54">
        <v>3.02</v>
      </c>
    </row>
    <row r="58" spans="1:13" x14ac:dyDescent="0.2">
      <c r="A58" s="56">
        <f t="shared" si="1"/>
        <v>42815</v>
      </c>
      <c r="B58" s="54">
        <v>0.73</v>
      </c>
      <c r="C58" s="54" t="s">
        <v>29</v>
      </c>
      <c r="D58" s="54">
        <v>0.76</v>
      </c>
      <c r="E58" s="54">
        <v>0.9</v>
      </c>
      <c r="F58" s="54">
        <v>0.99</v>
      </c>
      <c r="G58" s="54">
        <v>1.26</v>
      </c>
      <c r="H58" s="54">
        <v>1.52</v>
      </c>
      <c r="I58" s="55">
        <v>1.95</v>
      </c>
      <c r="J58" s="54">
        <v>2.23</v>
      </c>
      <c r="K58" s="54">
        <v>2.41</v>
      </c>
      <c r="L58" s="54">
        <v>2.76</v>
      </c>
      <c r="M58" s="54">
        <v>3.02</v>
      </c>
    </row>
    <row r="59" spans="1:13" x14ac:dyDescent="0.2">
      <c r="A59" s="56">
        <f t="shared" si="1"/>
        <v>42816</v>
      </c>
      <c r="B59" s="54">
        <v>0.73</v>
      </c>
      <c r="C59" s="54" t="s">
        <v>29</v>
      </c>
      <c r="D59" s="54">
        <v>0.78</v>
      </c>
      <c r="E59" s="54">
        <v>0.89</v>
      </c>
      <c r="F59" s="54">
        <v>1</v>
      </c>
      <c r="G59" s="54">
        <v>1.26</v>
      </c>
      <c r="H59" s="54">
        <v>1.52</v>
      </c>
      <c r="I59" s="55">
        <v>1.93</v>
      </c>
      <c r="J59" s="54">
        <v>2.2200000000000002</v>
      </c>
      <c r="K59" s="54">
        <v>2.4</v>
      </c>
      <c r="L59" s="54">
        <v>2.74</v>
      </c>
      <c r="M59" s="54">
        <v>3</v>
      </c>
    </row>
    <row r="60" spans="1:13" x14ac:dyDescent="0.2">
      <c r="A60" s="56">
        <f t="shared" si="1"/>
        <v>42817</v>
      </c>
      <c r="B60" s="54">
        <v>0.73</v>
      </c>
      <c r="C60" s="54" t="s">
        <v>29</v>
      </c>
      <c r="D60" s="54">
        <v>0.78</v>
      </c>
      <c r="E60" s="54">
        <v>0.91</v>
      </c>
      <c r="F60" s="54">
        <v>1</v>
      </c>
      <c r="G60" s="54">
        <v>1.27</v>
      </c>
      <c r="H60" s="54">
        <v>1.51</v>
      </c>
      <c r="I60" s="55">
        <v>1.93</v>
      </c>
      <c r="J60" s="54">
        <v>2.2000000000000002</v>
      </c>
      <c r="K60" s="54">
        <v>2.38</v>
      </c>
      <c r="L60" s="54">
        <v>2.73</v>
      </c>
      <c r="M60" s="54">
        <v>2.98</v>
      </c>
    </row>
    <row r="61" spans="1:13" x14ac:dyDescent="0.2">
      <c r="A61" s="56">
        <f t="shared" si="1"/>
        <v>42818</v>
      </c>
      <c r="B61" s="54">
        <v>0.75</v>
      </c>
      <c r="C61" s="54" t="s">
        <v>29</v>
      </c>
      <c r="D61" s="54">
        <v>0.78</v>
      </c>
      <c r="E61" s="54">
        <v>0.92</v>
      </c>
      <c r="F61" s="54">
        <v>1.03</v>
      </c>
      <c r="G61" s="54">
        <v>1.3</v>
      </c>
      <c r="H61" s="54">
        <v>1.56</v>
      </c>
      <c r="I61" s="55">
        <v>1.97</v>
      </c>
      <c r="J61" s="54">
        <v>2.25</v>
      </c>
      <c r="K61" s="54">
        <v>2.42</v>
      </c>
      <c r="L61" s="54">
        <v>2.77</v>
      </c>
      <c r="M61" s="54">
        <v>3.02</v>
      </c>
    </row>
    <row r="62" spans="1:13" x14ac:dyDescent="0.2">
      <c r="A62" s="56">
        <f t="shared" si="1"/>
        <v>42821</v>
      </c>
      <c r="B62" s="54">
        <v>0.76</v>
      </c>
      <c r="C62" s="54" t="s">
        <v>29</v>
      </c>
      <c r="D62" s="54">
        <v>0.78</v>
      </c>
      <c r="E62" s="54">
        <v>0.92</v>
      </c>
      <c r="F62" s="54">
        <v>1.04</v>
      </c>
      <c r="G62" s="54">
        <v>1.26</v>
      </c>
      <c r="H62" s="54">
        <v>1.53</v>
      </c>
      <c r="I62" s="55">
        <v>1.93</v>
      </c>
      <c r="J62" s="54">
        <v>2.21</v>
      </c>
      <c r="K62" s="54">
        <v>2.39</v>
      </c>
      <c r="L62" s="54">
        <v>2.74</v>
      </c>
      <c r="M62" s="54">
        <v>2.99</v>
      </c>
    </row>
    <row r="63" spans="1:13" x14ac:dyDescent="0.2">
      <c r="A63" s="56">
        <f t="shared" si="1"/>
        <v>42822</v>
      </c>
      <c r="B63" s="54">
        <v>0.75</v>
      </c>
      <c r="C63" s="54" t="s">
        <v>29</v>
      </c>
      <c r="D63" s="54">
        <v>0.78</v>
      </c>
      <c r="E63" s="54">
        <v>0.91</v>
      </c>
      <c r="F63" s="54">
        <v>1.03</v>
      </c>
      <c r="G63" s="54">
        <v>1.28</v>
      </c>
      <c r="H63" s="54">
        <v>1.55</v>
      </c>
      <c r="I63" s="55">
        <v>1.96</v>
      </c>
      <c r="J63" s="54">
        <v>2.25</v>
      </c>
      <c r="K63" s="54">
        <v>2.42</v>
      </c>
      <c r="L63" s="54">
        <v>2.78</v>
      </c>
      <c r="M63" s="54">
        <v>3.03</v>
      </c>
    </row>
    <row r="64" spans="1:13" x14ac:dyDescent="0.2">
      <c r="A64" s="56">
        <f t="shared" si="1"/>
        <v>42823</v>
      </c>
      <c r="B64" s="54">
        <v>0.74</v>
      </c>
      <c r="C64" s="54" t="s">
        <v>29</v>
      </c>
      <c r="D64" s="54">
        <v>0.76</v>
      </c>
      <c r="E64" s="54">
        <v>0.91</v>
      </c>
      <c r="F64" s="54">
        <v>1.03</v>
      </c>
      <c r="G64" s="54">
        <v>1.27</v>
      </c>
      <c r="H64" s="54">
        <v>1.5</v>
      </c>
      <c r="I64" s="55">
        <v>1.93</v>
      </c>
      <c r="J64" s="54">
        <v>2.2200000000000002</v>
      </c>
      <c r="K64" s="54">
        <v>2.4</v>
      </c>
      <c r="L64" s="54">
        <v>2.76</v>
      </c>
      <c r="M64" s="54">
        <v>3.02</v>
      </c>
    </row>
    <row r="65" spans="1:13" x14ac:dyDescent="0.2">
      <c r="A65" s="56">
        <f t="shared" si="1"/>
        <v>42824</v>
      </c>
      <c r="B65" s="54">
        <v>0.73</v>
      </c>
      <c r="C65" s="54" t="s">
        <v>29</v>
      </c>
      <c r="D65" s="54">
        <v>0.79</v>
      </c>
      <c r="E65" s="54">
        <v>0.92</v>
      </c>
      <c r="F65" s="54">
        <v>1.02</v>
      </c>
      <c r="G65" s="54">
        <v>1.24</v>
      </c>
      <c r="H65" s="54">
        <v>1.47</v>
      </c>
      <c r="I65" s="55">
        <v>1.88</v>
      </c>
      <c r="J65" s="54">
        <v>2.16</v>
      </c>
      <c r="K65" s="54">
        <v>2.35</v>
      </c>
      <c r="L65" s="54">
        <v>2.71</v>
      </c>
      <c r="M65" s="54">
        <v>2.98</v>
      </c>
    </row>
    <row r="66" spans="1:13" x14ac:dyDescent="0.2">
      <c r="A66" s="56">
        <f t="shared" si="1"/>
        <v>42825</v>
      </c>
      <c r="B66" s="54">
        <v>0.77</v>
      </c>
      <c r="C66" s="54" t="s">
        <v>29</v>
      </c>
      <c r="D66" s="54">
        <v>0.79</v>
      </c>
      <c r="E66" s="54">
        <v>0.92</v>
      </c>
      <c r="F66" s="54">
        <v>1.03</v>
      </c>
      <c r="G66" s="54">
        <v>1.25</v>
      </c>
      <c r="H66" s="54">
        <v>1.47</v>
      </c>
      <c r="I66" s="55">
        <v>1.88</v>
      </c>
      <c r="J66" s="54">
        <v>2.16</v>
      </c>
      <c r="K66" s="54">
        <v>2.36</v>
      </c>
      <c r="L66" s="54">
        <v>2.72</v>
      </c>
      <c r="M66" s="54">
        <v>2.99</v>
      </c>
    </row>
    <row r="67" spans="1:13" x14ac:dyDescent="0.2">
      <c r="A67" s="56">
        <f t="shared" si="1"/>
        <v>42828</v>
      </c>
      <c r="B67" s="54">
        <v>0.77</v>
      </c>
      <c r="C67" s="54" t="s">
        <v>29</v>
      </c>
      <c r="D67" s="54">
        <v>0.8</v>
      </c>
      <c r="E67" s="54">
        <v>0.93</v>
      </c>
      <c r="F67" s="54">
        <v>1.03</v>
      </c>
      <c r="G67" s="54">
        <v>1.24</v>
      </c>
      <c r="H67" s="54">
        <v>1.44</v>
      </c>
      <c r="I67" s="55">
        <v>1.85</v>
      </c>
      <c r="J67" s="54">
        <v>2.14</v>
      </c>
      <c r="K67" s="54">
        <v>2.34</v>
      </c>
      <c r="L67" s="54">
        <v>2.71</v>
      </c>
      <c r="M67" s="54">
        <v>2.98</v>
      </c>
    </row>
    <row r="68" spans="1:13" x14ac:dyDescent="0.2">
      <c r="A68" s="56">
        <f t="shared" si="1"/>
        <v>42829</v>
      </c>
      <c r="B68" s="54">
        <v>0.78</v>
      </c>
      <c r="C68" s="54" t="s">
        <v>29</v>
      </c>
      <c r="D68" s="54">
        <v>0.79</v>
      </c>
      <c r="E68" s="54">
        <v>0.94</v>
      </c>
      <c r="F68" s="54">
        <v>1.05</v>
      </c>
      <c r="G68" s="54">
        <v>1.24</v>
      </c>
      <c r="H68" s="54">
        <v>1.45</v>
      </c>
      <c r="I68" s="55">
        <v>1.87</v>
      </c>
      <c r="J68" s="54">
        <v>2.15</v>
      </c>
      <c r="K68" s="54">
        <v>2.34</v>
      </c>
      <c r="L68" s="54">
        <v>2.72</v>
      </c>
      <c r="M68" s="54">
        <v>2.99</v>
      </c>
    </row>
    <row r="69" spans="1:13" x14ac:dyDescent="0.2">
      <c r="A69" s="56">
        <f t="shared" si="1"/>
        <v>42830</v>
      </c>
      <c r="B69" s="54">
        <v>0.77</v>
      </c>
      <c r="C69" s="54" t="s">
        <v>29</v>
      </c>
      <c r="D69" s="54">
        <v>0.82</v>
      </c>
      <c r="E69" s="54">
        <v>0.95</v>
      </c>
      <c r="F69" s="54">
        <v>1.08</v>
      </c>
      <c r="G69" s="54">
        <v>1.29</v>
      </c>
      <c r="H69" s="54">
        <v>1.52</v>
      </c>
      <c r="I69" s="55">
        <v>1.92</v>
      </c>
      <c r="J69" s="54">
        <v>2.2000000000000002</v>
      </c>
      <c r="K69" s="54">
        <v>2.38</v>
      </c>
      <c r="L69" s="54">
        <v>2.74</v>
      </c>
      <c r="M69" s="54">
        <v>3</v>
      </c>
    </row>
    <row r="70" spans="1:13" x14ac:dyDescent="0.2">
      <c r="A70" s="56">
        <f t="shared" si="1"/>
        <v>42831</v>
      </c>
      <c r="B70" s="54">
        <v>0.77</v>
      </c>
      <c r="C70" s="54" t="s">
        <v>29</v>
      </c>
      <c r="D70" s="54">
        <v>0.82</v>
      </c>
      <c r="E70" s="54">
        <v>0.97</v>
      </c>
      <c r="F70" s="54">
        <v>1.07</v>
      </c>
      <c r="G70" s="54">
        <v>1.29</v>
      </c>
      <c r="H70" s="54">
        <v>1.52</v>
      </c>
      <c r="I70" s="55">
        <v>1.91</v>
      </c>
      <c r="J70" s="54">
        <v>2.1800000000000002</v>
      </c>
      <c r="K70" s="54">
        <v>2.37</v>
      </c>
      <c r="L70" s="54">
        <v>2.72</v>
      </c>
      <c r="M70" s="54">
        <v>2.99</v>
      </c>
    </row>
    <row r="71" spans="1:13" x14ac:dyDescent="0.2">
      <c r="A71" s="56">
        <f t="shared" si="1"/>
        <v>42832</v>
      </c>
      <c r="B71" s="54">
        <v>0.74</v>
      </c>
      <c r="C71" s="54" t="s">
        <v>29</v>
      </c>
      <c r="D71" s="54">
        <v>0.82</v>
      </c>
      <c r="E71" s="54">
        <v>0.94</v>
      </c>
      <c r="F71" s="54">
        <v>1.05</v>
      </c>
      <c r="G71" s="54">
        <v>1.24</v>
      </c>
      <c r="H71" s="54">
        <v>1.45</v>
      </c>
      <c r="I71" s="55">
        <v>1.84</v>
      </c>
      <c r="J71" s="54">
        <v>2.11</v>
      </c>
      <c r="K71" s="54">
        <v>2.3199999999999998</v>
      </c>
      <c r="L71" s="54">
        <v>2.67</v>
      </c>
      <c r="M71" s="54">
        <v>2.93</v>
      </c>
    </row>
    <row r="72" spans="1:13" x14ac:dyDescent="0.2">
      <c r="A72" s="56">
        <f t="shared" si="1"/>
        <v>42835</v>
      </c>
      <c r="B72" s="54">
        <v>0.77</v>
      </c>
      <c r="C72" s="54" t="s">
        <v>29</v>
      </c>
      <c r="D72" s="54">
        <v>0.81</v>
      </c>
      <c r="E72" s="54">
        <v>0.95</v>
      </c>
      <c r="F72" s="54">
        <v>1.04</v>
      </c>
      <c r="G72" s="54">
        <v>1.24</v>
      </c>
      <c r="H72" s="54">
        <v>1.44</v>
      </c>
      <c r="I72" s="55">
        <v>1.81</v>
      </c>
      <c r="J72" s="54">
        <v>2.09</v>
      </c>
      <c r="K72" s="54">
        <v>2.2799999999999998</v>
      </c>
      <c r="L72" s="54">
        <v>2.65</v>
      </c>
      <c r="M72" s="54">
        <v>2.92</v>
      </c>
    </row>
    <row r="73" spans="1:13" x14ac:dyDescent="0.2">
      <c r="A73" s="56">
        <f t="shared" si="1"/>
        <v>42836</v>
      </c>
      <c r="B73" s="54">
        <v>0.76</v>
      </c>
      <c r="C73" s="54" t="s">
        <v>29</v>
      </c>
      <c r="D73" s="54">
        <v>0.81</v>
      </c>
      <c r="E73" s="54">
        <v>0.94</v>
      </c>
      <c r="F73" s="54">
        <v>1.03</v>
      </c>
      <c r="G73" s="54">
        <v>1.21</v>
      </c>
      <c r="H73" s="54">
        <v>1.4</v>
      </c>
      <c r="I73" s="55">
        <v>1.77</v>
      </c>
      <c r="J73" s="54">
        <v>2.0499999999999998</v>
      </c>
      <c r="K73" s="54">
        <v>2.2400000000000002</v>
      </c>
      <c r="L73" s="54">
        <v>2.62</v>
      </c>
      <c r="M73" s="54">
        <v>2.89</v>
      </c>
    </row>
    <row r="74" spans="1:13" x14ac:dyDescent="0.2">
      <c r="A74" s="56">
        <f t="shared" si="1"/>
        <v>42837</v>
      </c>
      <c r="B74" s="54">
        <v>0.76</v>
      </c>
      <c r="C74" s="54" t="s">
        <v>29</v>
      </c>
      <c r="D74" s="54">
        <v>0.83</v>
      </c>
      <c r="E74" s="54">
        <v>0.94</v>
      </c>
      <c r="F74" s="54">
        <v>1.04</v>
      </c>
      <c r="G74" s="54">
        <v>1.21</v>
      </c>
      <c r="H74" s="54">
        <v>1.42</v>
      </c>
      <c r="I74" s="55">
        <v>1.79</v>
      </c>
      <c r="J74" s="54">
        <v>2.0699999999999998</v>
      </c>
      <c r="K74" s="54">
        <v>2.2599999999999998</v>
      </c>
      <c r="L74" s="54">
        <v>2.65</v>
      </c>
      <c r="M74" s="54">
        <v>2.92</v>
      </c>
    </row>
    <row r="75" spans="1:13" x14ac:dyDescent="0.2">
      <c r="A75" s="56">
        <f t="shared" si="1"/>
        <v>42838</v>
      </c>
      <c r="B75" s="54">
        <v>0.76</v>
      </c>
      <c r="C75" s="54" t="s">
        <v>29</v>
      </c>
      <c r="D75" s="54">
        <v>0.82</v>
      </c>
      <c r="E75" s="54">
        <v>0.94</v>
      </c>
      <c r="F75" s="54">
        <v>1.02</v>
      </c>
      <c r="G75" s="54">
        <v>1.18</v>
      </c>
      <c r="H75" s="54">
        <v>1.35</v>
      </c>
      <c r="I75" s="55">
        <v>1.71</v>
      </c>
      <c r="J75" s="54">
        <v>1.98</v>
      </c>
      <c r="K75" s="54">
        <v>2.1800000000000002</v>
      </c>
      <c r="L75" s="54">
        <v>2.56</v>
      </c>
      <c r="M75" s="54">
        <v>2.84</v>
      </c>
    </row>
    <row r="76" spans="1:13" x14ac:dyDescent="0.2">
      <c r="A76" s="56">
        <f t="shared" ref="A76:A139" si="2">WORKDAY(A75,1)</f>
        <v>42839</v>
      </c>
      <c r="B76" s="54">
        <v>0.75</v>
      </c>
      <c r="C76" s="54" t="s">
        <v>29</v>
      </c>
      <c r="D76" s="54">
        <v>0.81</v>
      </c>
      <c r="E76" s="54">
        <v>0.94</v>
      </c>
      <c r="F76" s="54">
        <v>1.02</v>
      </c>
      <c r="G76" s="54">
        <v>1.19</v>
      </c>
      <c r="H76" s="54">
        <v>1.38</v>
      </c>
      <c r="I76" s="55">
        <v>1.74</v>
      </c>
      <c r="J76" s="54">
        <v>2.02</v>
      </c>
      <c r="K76" s="54">
        <v>2.21</v>
      </c>
      <c r="L76" s="54">
        <v>2.59</v>
      </c>
      <c r="M76" s="54">
        <v>2.87</v>
      </c>
    </row>
    <row r="77" spans="1:13" x14ac:dyDescent="0.2">
      <c r="A77" s="56">
        <f t="shared" si="2"/>
        <v>42842</v>
      </c>
      <c r="B77" s="54">
        <v>0.73</v>
      </c>
      <c r="C77" s="54" t="s">
        <v>29</v>
      </c>
      <c r="D77" s="54">
        <v>0.79</v>
      </c>
      <c r="E77" s="54">
        <v>0.93</v>
      </c>
      <c r="F77" s="54">
        <v>1.01</v>
      </c>
      <c r="G77" s="54">
        <v>1.21</v>
      </c>
      <c r="H77" s="54">
        <v>1.41</v>
      </c>
      <c r="I77" s="55">
        <v>1.78</v>
      </c>
      <c r="J77" s="54">
        <v>2.06</v>
      </c>
      <c r="K77" s="54">
        <v>2.2400000000000002</v>
      </c>
      <c r="L77" s="54">
        <v>2.61</v>
      </c>
      <c r="M77" s="54">
        <v>2.89</v>
      </c>
    </row>
    <row r="78" spans="1:13" x14ac:dyDescent="0.2">
      <c r="A78" s="56">
        <f t="shared" si="2"/>
        <v>42843</v>
      </c>
      <c r="B78" s="54">
        <v>0.72</v>
      </c>
      <c r="C78" s="54" t="s">
        <v>29</v>
      </c>
      <c r="D78" s="54">
        <v>0.79</v>
      </c>
      <c r="E78" s="54">
        <v>0.92</v>
      </c>
      <c r="F78" s="54">
        <v>0.99</v>
      </c>
      <c r="G78" s="54">
        <v>1.2</v>
      </c>
      <c r="H78" s="54">
        <v>1.4</v>
      </c>
      <c r="I78" s="55">
        <v>1.77</v>
      </c>
      <c r="J78" s="54">
        <v>2.0499999999999998</v>
      </c>
      <c r="K78" s="54">
        <v>2.2400000000000002</v>
      </c>
      <c r="L78" s="54">
        <v>2.61</v>
      </c>
      <c r="M78" s="54">
        <v>2.89</v>
      </c>
    </row>
    <row r="79" spans="1:13" x14ac:dyDescent="0.2">
      <c r="A79" s="56">
        <f t="shared" si="2"/>
        <v>42844</v>
      </c>
      <c r="B79" s="54">
        <v>0.74</v>
      </c>
      <c r="C79" s="54" t="s">
        <v>29</v>
      </c>
      <c r="D79" s="54">
        <v>0.81</v>
      </c>
      <c r="E79" s="54">
        <v>0.96</v>
      </c>
      <c r="F79" s="54">
        <v>1.03</v>
      </c>
      <c r="G79" s="54">
        <v>1.25</v>
      </c>
      <c r="H79" s="54">
        <v>1.44</v>
      </c>
      <c r="I79" s="55">
        <v>1.81</v>
      </c>
      <c r="J79" s="54">
        <v>2.09</v>
      </c>
      <c r="K79" s="54">
        <v>2.2799999999999998</v>
      </c>
      <c r="L79" s="54">
        <v>2.65</v>
      </c>
      <c r="M79" s="54">
        <v>2.93</v>
      </c>
    </row>
    <row r="80" spans="1:13" x14ac:dyDescent="0.2">
      <c r="A80" s="56">
        <f t="shared" si="2"/>
        <v>42845</v>
      </c>
      <c r="B80" s="54">
        <v>0.73</v>
      </c>
      <c r="C80" s="54" t="s">
        <v>29</v>
      </c>
      <c r="D80" s="54">
        <v>0.82</v>
      </c>
      <c r="E80" s="54">
        <v>0.98</v>
      </c>
      <c r="F80" s="54">
        <v>1.0900000000000001</v>
      </c>
      <c r="G80" s="54">
        <v>1.29</v>
      </c>
      <c r="H80" s="54">
        <v>1.49</v>
      </c>
      <c r="I80" s="55">
        <v>1.87</v>
      </c>
      <c r="J80" s="54">
        <v>2.15</v>
      </c>
      <c r="K80" s="54">
        <v>2.35</v>
      </c>
      <c r="L80" s="54">
        <v>2.71</v>
      </c>
      <c r="M80" s="54">
        <v>2.99</v>
      </c>
    </row>
    <row r="81" spans="1:13" x14ac:dyDescent="0.2">
      <c r="A81" s="56">
        <f t="shared" si="2"/>
        <v>42846</v>
      </c>
      <c r="B81" s="54">
        <v>0.74</v>
      </c>
      <c r="C81" s="54" t="s">
        <v>29</v>
      </c>
      <c r="D81" s="54">
        <v>0.83</v>
      </c>
      <c r="E81" s="54">
        <v>0.99</v>
      </c>
      <c r="F81" s="54">
        <v>1.07</v>
      </c>
      <c r="G81" s="54">
        <v>1.28</v>
      </c>
      <c r="H81" s="54">
        <v>1.46</v>
      </c>
      <c r="I81" s="55">
        <v>1.84</v>
      </c>
      <c r="J81" s="54">
        <v>2.12</v>
      </c>
      <c r="K81" s="54">
        <v>2.3199999999999998</v>
      </c>
      <c r="L81" s="54">
        <v>2.69</v>
      </c>
      <c r="M81" s="54">
        <v>2.97</v>
      </c>
    </row>
    <row r="82" spans="1:13" x14ac:dyDescent="0.2">
      <c r="A82" s="56">
        <f t="shared" si="2"/>
        <v>42849</v>
      </c>
      <c r="B82" s="54">
        <v>0.7</v>
      </c>
      <c r="C82" s="54" t="s">
        <v>29</v>
      </c>
      <c r="D82" s="54">
        <v>0.81</v>
      </c>
      <c r="E82" s="54">
        <v>0.98</v>
      </c>
      <c r="F82" s="54">
        <v>1.06</v>
      </c>
      <c r="G82" s="54">
        <v>1.25</v>
      </c>
      <c r="H82" s="54">
        <v>1.44</v>
      </c>
      <c r="I82" s="55">
        <v>1.81</v>
      </c>
      <c r="J82" s="54">
        <v>2.1</v>
      </c>
      <c r="K82" s="54">
        <v>2.2999999999999998</v>
      </c>
      <c r="L82" s="54">
        <v>2.68</v>
      </c>
      <c r="M82" s="54">
        <v>2.96</v>
      </c>
    </row>
    <row r="83" spans="1:13" x14ac:dyDescent="0.2">
      <c r="A83" s="56">
        <f t="shared" si="2"/>
        <v>42850</v>
      </c>
      <c r="B83" s="54">
        <v>0.68</v>
      </c>
      <c r="C83" s="54" t="s">
        <v>29</v>
      </c>
      <c r="D83" s="54">
        <v>0.8</v>
      </c>
      <c r="E83" s="54">
        <v>0.99</v>
      </c>
      <c r="F83" s="54">
        <v>1.07</v>
      </c>
      <c r="G83" s="54">
        <v>1.28</v>
      </c>
      <c r="H83" s="54">
        <v>1.45</v>
      </c>
      <c r="I83" s="55">
        <v>1.81</v>
      </c>
      <c r="J83" s="54">
        <v>2.1</v>
      </c>
      <c r="K83" s="54">
        <v>2.29</v>
      </c>
      <c r="L83" s="54">
        <v>2.67</v>
      </c>
      <c r="M83" s="54">
        <v>2.96</v>
      </c>
    </row>
    <row r="84" spans="1:13" x14ac:dyDescent="0.2">
      <c r="A84" s="56">
        <f t="shared" si="2"/>
        <v>42851</v>
      </c>
      <c r="B84" s="54">
        <v>0.67</v>
      </c>
      <c r="C84" s="54" t="s">
        <v>29</v>
      </c>
      <c r="D84" s="54">
        <v>0.83</v>
      </c>
      <c r="E84" s="54">
        <v>0.98</v>
      </c>
      <c r="F84" s="54">
        <v>1.0900000000000001</v>
      </c>
      <c r="G84" s="54">
        <v>1.28</v>
      </c>
      <c r="H84" s="54">
        <v>1.48</v>
      </c>
      <c r="I84" s="55">
        <v>1.84</v>
      </c>
      <c r="J84" s="54">
        <v>2.13</v>
      </c>
      <c r="K84" s="54">
        <v>2.33</v>
      </c>
      <c r="L84" s="54">
        <v>2.71</v>
      </c>
      <c r="M84" s="54">
        <v>3</v>
      </c>
    </row>
    <row r="85" spans="1:13" x14ac:dyDescent="0.2">
      <c r="A85" s="56">
        <f t="shared" si="2"/>
        <v>42852</v>
      </c>
      <c r="B85" s="54">
        <v>0.72</v>
      </c>
      <c r="C85" s="54" t="s">
        <v>29</v>
      </c>
      <c r="D85" s="54">
        <v>0.82</v>
      </c>
      <c r="E85" s="54">
        <v>0.99</v>
      </c>
      <c r="F85" s="54">
        <v>1.08</v>
      </c>
      <c r="G85" s="54">
        <v>1.27</v>
      </c>
      <c r="H85" s="54">
        <v>1.45</v>
      </c>
      <c r="I85" s="55">
        <v>1.81</v>
      </c>
      <c r="J85" s="54">
        <v>2.09</v>
      </c>
      <c r="K85" s="54">
        <v>2.29</v>
      </c>
      <c r="L85" s="54">
        <v>2.68</v>
      </c>
      <c r="M85" s="54">
        <v>2.97</v>
      </c>
    </row>
    <row r="86" spans="1:13" x14ac:dyDescent="0.2">
      <c r="A86" s="56">
        <f t="shared" si="2"/>
        <v>42853</v>
      </c>
      <c r="B86" s="54">
        <v>0.73</v>
      </c>
      <c r="C86" s="54" t="s">
        <v>29</v>
      </c>
      <c r="D86" s="54">
        <v>0.85</v>
      </c>
      <c r="E86" s="54">
        <v>1</v>
      </c>
      <c r="F86" s="54">
        <v>1.1000000000000001</v>
      </c>
      <c r="G86" s="54">
        <v>1.3</v>
      </c>
      <c r="H86" s="54">
        <v>1.5</v>
      </c>
      <c r="I86" s="55">
        <v>1.86</v>
      </c>
      <c r="J86" s="54">
        <v>2.14</v>
      </c>
      <c r="K86" s="54">
        <v>2.33</v>
      </c>
      <c r="L86" s="54">
        <v>2.7</v>
      </c>
      <c r="M86" s="54">
        <v>2.97</v>
      </c>
    </row>
    <row r="87" spans="1:13" x14ac:dyDescent="0.2">
      <c r="A87" s="56">
        <f t="shared" si="2"/>
        <v>42856</v>
      </c>
      <c r="B87" s="54">
        <v>0.71</v>
      </c>
      <c r="C87" s="54" t="s">
        <v>29</v>
      </c>
      <c r="D87" s="54">
        <v>0.86</v>
      </c>
      <c r="E87" s="54">
        <v>1</v>
      </c>
      <c r="F87" s="54">
        <v>1.1100000000000001</v>
      </c>
      <c r="G87" s="54">
        <v>1.32</v>
      </c>
      <c r="H87" s="54">
        <v>1.51</v>
      </c>
      <c r="I87" s="55">
        <v>1.88</v>
      </c>
      <c r="J87" s="54">
        <v>2.17</v>
      </c>
      <c r="K87" s="54">
        <v>2.36</v>
      </c>
      <c r="L87" s="54">
        <v>2.73</v>
      </c>
      <c r="M87" s="54">
        <v>3</v>
      </c>
    </row>
    <row r="88" spans="1:13" x14ac:dyDescent="0.2">
      <c r="A88" s="56">
        <f t="shared" si="2"/>
        <v>42857</v>
      </c>
      <c r="B88" s="54">
        <v>0.71</v>
      </c>
      <c r="C88" s="54" t="s">
        <v>29</v>
      </c>
      <c r="D88" s="54">
        <v>0.9</v>
      </c>
      <c r="E88" s="54">
        <v>1.01</v>
      </c>
      <c r="F88" s="54">
        <v>1.1000000000000001</v>
      </c>
      <c r="G88" s="54">
        <v>1.32</v>
      </c>
      <c r="H88" s="54">
        <v>1.52</v>
      </c>
      <c r="I88" s="55">
        <v>1.89</v>
      </c>
      <c r="J88" s="54">
        <v>2.17</v>
      </c>
      <c r="K88" s="54">
        <v>2.36</v>
      </c>
      <c r="L88" s="54">
        <v>2.73</v>
      </c>
      <c r="M88" s="54">
        <v>2.99</v>
      </c>
    </row>
    <row r="89" spans="1:13" x14ac:dyDescent="0.2">
      <c r="A89" s="56">
        <f t="shared" si="2"/>
        <v>42858</v>
      </c>
      <c r="B89" s="54">
        <v>0.73</v>
      </c>
      <c r="C89" s="54" t="s">
        <v>29</v>
      </c>
      <c r="D89" s="54">
        <v>0.91</v>
      </c>
      <c r="E89" s="54">
        <v>1.02</v>
      </c>
      <c r="F89" s="54">
        <v>1.1200000000000001</v>
      </c>
      <c r="G89" s="54">
        <v>1.33</v>
      </c>
      <c r="H89" s="54">
        <v>1.53</v>
      </c>
      <c r="I89" s="55">
        <v>1.91</v>
      </c>
      <c r="J89" s="54">
        <v>2.19</v>
      </c>
      <c r="K89" s="54">
        <v>2.39</v>
      </c>
      <c r="L89" s="54">
        <v>2.76</v>
      </c>
      <c r="M89" s="54">
        <v>3.02</v>
      </c>
    </row>
    <row r="90" spans="1:13" x14ac:dyDescent="0.2">
      <c r="A90" s="56">
        <f t="shared" si="2"/>
        <v>42859</v>
      </c>
      <c r="B90" s="54">
        <v>0.74</v>
      </c>
      <c r="C90" s="54" t="s">
        <v>29</v>
      </c>
      <c r="D90" s="54">
        <v>0.91</v>
      </c>
      <c r="E90" s="54">
        <v>1.04</v>
      </c>
      <c r="F90" s="54">
        <v>1.1399999999999999</v>
      </c>
      <c r="G90" s="54">
        <v>1.37</v>
      </c>
      <c r="H90" s="54">
        <v>1.57</v>
      </c>
      <c r="I90" s="55">
        <v>1.94</v>
      </c>
      <c r="J90" s="54">
        <v>2.2200000000000002</v>
      </c>
      <c r="K90" s="54">
        <v>2.42</v>
      </c>
      <c r="L90" s="54">
        <v>2.79</v>
      </c>
      <c r="M90" s="54">
        <v>3.04</v>
      </c>
    </row>
    <row r="91" spans="1:13" x14ac:dyDescent="0.2">
      <c r="A91" s="56">
        <f t="shared" si="2"/>
        <v>42860</v>
      </c>
      <c r="B91" s="54">
        <v>0.71</v>
      </c>
      <c r="C91" s="54" t="s">
        <v>29</v>
      </c>
      <c r="D91" s="54">
        <v>0.9</v>
      </c>
      <c r="E91" s="54">
        <v>1.04</v>
      </c>
      <c r="F91" s="54">
        <v>1.1299999999999999</v>
      </c>
      <c r="G91" s="54">
        <v>1.35</v>
      </c>
      <c r="H91" s="54">
        <v>1.56</v>
      </c>
      <c r="I91" s="55">
        <v>1.94</v>
      </c>
      <c r="J91" s="54">
        <v>2.2200000000000002</v>
      </c>
      <c r="K91" s="54">
        <v>2.41</v>
      </c>
      <c r="L91" s="54">
        <v>2.79</v>
      </c>
      <c r="M91" s="54">
        <v>3.03</v>
      </c>
    </row>
    <row r="92" spans="1:13" x14ac:dyDescent="0.2">
      <c r="A92" s="56">
        <f t="shared" si="2"/>
        <v>42863</v>
      </c>
      <c r="B92" s="54">
        <v>0.68</v>
      </c>
      <c r="C92" s="54" t="s">
        <v>29</v>
      </c>
      <c r="D92" s="54">
        <v>0.89</v>
      </c>
      <c r="E92" s="54">
        <v>1.04</v>
      </c>
      <c r="F92" s="54">
        <v>1.1299999999999999</v>
      </c>
      <c r="G92" s="54">
        <v>1.35</v>
      </c>
      <c r="H92" s="54">
        <v>1.55</v>
      </c>
      <c r="I92" s="55">
        <v>1.93</v>
      </c>
      <c r="J92" s="54">
        <v>2.2000000000000002</v>
      </c>
      <c r="K92" s="54">
        <v>2.39</v>
      </c>
      <c r="L92" s="54">
        <v>2.78</v>
      </c>
      <c r="M92" s="54">
        <v>3.03</v>
      </c>
    </row>
    <row r="93" spans="1:13" x14ac:dyDescent="0.2">
      <c r="A93" s="56">
        <f t="shared" si="2"/>
        <v>42864</v>
      </c>
      <c r="B93" s="54">
        <v>0.69</v>
      </c>
      <c r="C93" s="54" t="s">
        <v>29</v>
      </c>
      <c r="D93" s="54">
        <v>0.88</v>
      </c>
      <c r="E93" s="54">
        <v>1.03</v>
      </c>
      <c r="F93" s="54">
        <v>1.1100000000000001</v>
      </c>
      <c r="G93" s="54">
        <v>1.29</v>
      </c>
      <c r="H93" s="54">
        <v>1.49</v>
      </c>
      <c r="I93" s="55">
        <v>1.85</v>
      </c>
      <c r="J93" s="54">
        <v>2.13</v>
      </c>
      <c r="K93" s="54">
        <v>2.33</v>
      </c>
      <c r="L93" s="54">
        <v>2.74</v>
      </c>
      <c r="M93" s="54">
        <v>2.98</v>
      </c>
    </row>
    <row r="94" spans="1:13" x14ac:dyDescent="0.2">
      <c r="A94" s="56">
        <f t="shared" si="2"/>
        <v>42865</v>
      </c>
      <c r="B94" s="54">
        <v>0.73</v>
      </c>
      <c r="C94" s="54" t="s">
        <v>29</v>
      </c>
      <c r="D94" s="54">
        <v>0.9</v>
      </c>
      <c r="E94" s="54">
        <v>1.02</v>
      </c>
      <c r="F94" s="54">
        <v>1.1100000000000001</v>
      </c>
      <c r="G94" s="54">
        <v>1.31</v>
      </c>
      <c r="H94" s="54">
        <v>1.49</v>
      </c>
      <c r="I94" s="55">
        <v>1.86</v>
      </c>
      <c r="J94" s="54">
        <v>2.14</v>
      </c>
      <c r="K94" s="54">
        <v>2.34</v>
      </c>
      <c r="L94" s="54">
        <v>2.76</v>
      </c>
      <c r="M94" s="54">
        <v>3</v>
      </c>
    </row>
    <row r="95" spans="1:13" x14ac:dyDescent="0.2">
      <c r="A95" s="56">
        <f t="shared" si="2"/>
        <v>42866</v>
      </c>
      <c r="B95" s="54">
        <v>0.72</v>
      </c>
      <c r="C95" s="54" t="s">
        <v>29</v>
      </c>
      <c r="D95" s="54">
        <v>0.9</v>
      </c>
      <c r="E95" s="54">
        <v>1.04</v>
      </c>
      <c r="F95" s="54">
        <v>1.1100000000000001</v>
      </c>
      <c r="G95" s="54">
        <v>1.29</v>
      </c>
      <c r="H95" s="54">
        <v>1.48</v>
      </c>
      <c r="I95" s="55">
        <v>1.86</v>
      </c>
      <c r="J95" s="54">
        <v>2.13</v>
      </c>
      <c r="K95" s="54">
        <v>2.33</v>
      </c>
      <c r="L95" s="54">
        <v>2.74</v>
      </c>
      <c r="M95" s="54">
        <v>2.99</v>
      </c>
    </row>
    <row r="96" spans="1:13" x14ac:dyDescent="0.2">
      <c r="A96" s="56">
        <f t="shared" si="2"/>
        <v>42867</v>
      </c>
      <c r="B96" s="54">
        <v>0.72</v>
      </c>
      <c r="C96" s="54" t="s">
        <v>29</v>
      </c>
      <c r="D96" s="54">
        <v>0.9</v>
      </c>
      <c r="E96" s="54">
        <v>1</v>
      </c>
      <c r="F96" s="54">
        <v>1.08</v>
      </c>
      <c r="G96" s="54">
        <v>1.26</v>
      </c>
      <c r="H96" s="54">
        <v>1.42</v>
      </c>
      <c r="I96" s="55">
        <v>1.76</v>
      </c>
      <c r="J96" s="54">
        <v>2.0299999999999998</v>
      </c>
      <c r="K96" s="54">
        <v>2.2200000000000002</v>
      </c>
      <c r="L96" s="54">
        <v>2.65</v>
      </c>
      <c r="M96" s="54">
        <v>2.91</v>
      </c>
    </row>
    <row r="97" spans="1:13" x14ac:dyDescent="0.2">
      <c r="A97" s="56">
        <f t="shared" si="2"/>
        <v>42870</v>
      </c>
      <c r="B97" s="54">
        <v>0.73</v>
      </c>
      <c r="C97" s="54" t="s">
        <v>29</v>
      </c>
      <c r="D97" s="54">
        <v>0.93</v>
      </c>
      <c r="E97" s="54">
        <v>1.02</v>
      </c>
      <c r="F97" s="54">
        <v>1.0900000000000001</v>
      </c>
      <c r="G97" s="54">
        <v>1.27</v>
      </c>
      <c r="H97" s="54">
        <v>1.44</v>
      </c>
      <c r="I97" s="55">
        <v>1.78</v>
      </c>
      <c r="J97" s="54">
        <v>2.04</v>
      </c>
      <c r="K97" s="54">
        <v>2.23</v>
      </c>
      <c r="L97" s="54">
        <v>2.64</v>
      </c>
      <c r="M97" s="54">
        <v>2.9</v>
      </c>
    </row>
    <row r="98" spans="1:13" x14ac:dyDescent="0.2">
      <c r="A98" s="56">
        <f t="shared" si="2"/>
        <v>42871</v>
      </c>
      <c r="B98" s="54">
        <v>0.71</v>
      </c>
      <c r="C98" s="54" t="s">
        <v>29</v>
      </c>
      <c r="D98" s="54">
        <v>0.92</v>
      </c>
      <c r="E98" s="54">
        <v>1.03</v>
      </c>
      <c r="F98" s="54">
        <v>1.1000000000000001</v>
      </c>
      <c r="G98" s="54">
        <v>1.28</v>
      </c>
      <c r="H98" s="54">
        <v>1.45</v>
      </c>
      <c r="I98" s="55">
        <v>1.79</v>
      </c>
      <c r="J98" s="54">
        <v>2.0499999999999998</v>
      </c>
      <c r="K98" s="54">
        <v>2.23</v>
      </c>
      <c r="L98" s="54">
        <v>2.63</v>
      </c>
      <c r="M98" s="54">
        <v>2.9</v>
      </c>
    </row>
    <row r="99" spans="1:13" x14ac:dyDescent="0.2">
      <c r="A99" s="56">
        <f t="shared" si="2"/>
        <v>42872</v>
      </c>
      <c r="B99" s="54">
        <v>0.7</v>
      </c>
      <c r="C99" s="54" t="s">
        <v>29</v>
      </c>
      <c r="D99" s="54">
        <v>0.93</v>
      </c>
      <c r="E99" s="54">
        <v>1.05</v>
      </c>
      <c r="F99" s="54">
        <v>1.1200000000000001</v>
      </c>
      <c r="G99" s="54">
        <v>1.29</v>
      </c>
      <c r="H99" s="54">
        <v>1.45</v>
      </c>
      <c r="I99" s="55">
        <v>1.8</v>
      </c>
      <c r="J99" s="54">
        <v>2.06</v>
      </c>
      <c r="K99" s="54">
        <v>2.25</v>
      </c>
      <c r="L99" s="54">
        <v>2.64</v>
      </c>
      <c r="M99" s="54">
        <v>2.91</v>
      </c>
    </row>
    <row r="100" spans="1:13" x14ac:dyDescent="0.2">
      <c r="A100" s="56">
        <f t="shared" si="2"/>
        <v>42873</v>
      </c>
      <c r="B100" s="54">
        <v>0.76</v>
      </c>
      <c r="C100" s="54" t="s">
        <v>29</v>
      </c>
      <c r="D100" s="54">
        <v>0.92</v>
      </c>
      <c r="E100" s="54">
        <v>1.08</v>
      </c>
      <c r="F100" s="54">
        <v>1.1399999999999999</v>
      </c>
      <c r="G100" s="54">
        <v>1.31</v>
      </c>
      <c r="H100" s="54">
        <v>1.49</v>
      </c>
      <c r="I100" s="55">
        <v>1.84</v>
      </c>
      <c r="J100" s="54">
        <v>2.1</v>
      </c>
      <c r="K100" s="54">
        <v>2.29</v>
      </c>
      <c r="L100" s="54">
        <v>2.68</v>
      </c>
      <c r="M100" s="54">
        <v>2.95</v>
      </c>
    </row>
    <row r="101" spans="1:13" x14ac:dyDescent="0.2">
      <c r="A101" s="56">
        <f t="shared" si="2"/>
        <v>42874</v>
      </c>
      <c r="B101" s="54">
        <v>0.76</v>
      </c>
      <c r="C101" s="54" t="s">
        <v>29</v>
      </c>
      <c r="D101" s="54">
        <v>0.93</v>
      </c>
      <c r="E101" s="54">
        <v>1.07</v>
      </c>
      <c r="F101" s="54">
        <v>1.18</v>
      </c>
      <c r="G101" s="54">
        <v>1.29</v>
      </c>
      <c r="H101" s="54">
        <v>1.46</v>
      </c>
      <c r="I101" s="55">
        <v>1.79</v>
      </c>
      <c r="J101" s="54">
        <v>2.0699999999999998</v>
      </c>
      <c r="K101" s="54">
        <v>2.2599999999999998</v>
      </c>
      <c r="L101" s="54">
        <v>2.65</v>
      </c>
      <c r="M101" s="54">
        <v>2.92</v>
      </c>
    </row>
    <row r="102" spans="1:13" x14ac:dyDescent="0.2">
      <c r="A102" s="56">
        <f t="shared" si="2"/>
        <v>42877</v>
      </c>
      <c r="B102" s="54">
        <v>0.72</v>
      </c>
      <c r="C102" s="54" t="s">
        <v>29</v>
      </c>
      <c r="D102" s="54">
        <v>0.94</v>
      </c>
      <c r="E102" s="54">
        <v>1.08</v>
      </c>
      <c r="F102" s="54">
        <v>1.1599999999999999</v>
      </c>
      <c r="G102" s="54">
        <v>1.3</v>
      </c>
      <c r="H102" s="54">
        <v>1.46</v>
      </c>
      <c r="I102" s="55">
        <v>1.78</v>
      </c>
      <c r="J102" s="54">
        <v>2.06</v>
      </c>
      <c r="K102" s="54">
        <v>2.25</v>
      </c>
      <c r="L102" s="54">
        <v>2.65</v>
      </c>
      <c r="M102" s="54">
        <v>2.92</v>
      </c>
    </row>
    <row r="103" spans="1:13" x14ac:dyDescent="0.2">
      <c r="A103" s="56">
        <f t="shared" si="2"/>
        <v>42878</v>
      </c>
      <c r="B103" s="54">
        <v>0.75</v>
      </c>
      <c r="C103" s="54" t="s">
        <v>29</v>
      </c>
      <c r="D103" s="54">
        <v>0.94</v>
      </c>
      <c r="E103" s="54">
        <v>1.08</v>
      </c>
      <c r="F103" s="54">
        <v>1.17</v>
      </c>
      <c r="G103" s="54">
        <v>1.3</v>
      </c>
      <c r="H103" s="54">
        <v>1.46</v>
      </c>
      <c r="I103" s="55">
        <v>1.79</v>
      </c>
      <c r="J103" s="54">
        <v>2.06</v>
      </c>
      <c r="K103" s="54">
        <v>2.25</v>
      </c>
      <c r="L103" s="54">
        <v>2.65</v>
      </c>
      <c r="M103" s="54">
        <v>2.92</v>
      </c>
    </row>
    <row r="104" spans="1:13" x14ac:dyDescent="0.2">
      <c r="A104" s="56">
        <f t="shared" si="2"/>
        <v>42879</v>
      </c>
      <c r="B104" s="54">
        <v>0.77</v>
      </c>
      <c r="C104" s="54" t="s">
        <v>29</v>
      </c>
      <c r="D104" s="54">
        <v>0.93</v>
      </c>
      <c r="E104" s="54">
        <v>1.07</v>
      </c>
      <c r="F104" s="54">
        <v>1.1599999999999999</v>
      </c>
      <c r="G104" s="54">
        <v>1.28</v>
      </c>
      <c r="H104" s="54">
        <v>1.44</v>
      </c>
      <c r="I104" s="55">
        <v>1.76</v>
      </c>
      <c r="J104" s="54">
        <v>2.02</v>
      </c>
      <c r="K104" s="54">
        <v>2.21</v>
      </c>
      <c r="L104" s="54">
        <v>2.61</v>
      </c>
      <c r="M104" s="54">
        <v>2.88</v>
      </c>
    </row>
    <row r="105" spans="1:13" x14ac:dyDescent="0.2">
      <c r="A105" s="56">
        <f t="shared" si="2"/>
        <v>42880</v>
      </c>
      <c r="B105" s="54">
        <v>0.86</v>
      </c>
      <c r="C105" s="54" t="s">
        <v>29</v>
      </c>
      <c r="D105" s="54">
        <v>0.98</v>
      </c>
      <c r="E105" s="54">
        <v>1.08</v>
      </c>
      <c r="F105" s="54">
        <v>1.17</v>
      </c>
      <c r="G105" s="54">
        <v>1.28</v>
      </c>
      <c r="H105" s="54">
        <v>1.44</v>
      </c>
      <c r="I105" s="55">
        <v>1.75</v>
      </c>
      <c r="J105" s="54">
        <v>2.02</v>
      </c>
      <c r="K105" s="54">
        <v>2.21</v>
      </c>
      <c r="L105" s="54">
        <v>2.6</v>
      </c>
      <c r="M105" s="54">
        <v>2.87</v>
      </c>
    </row>
    <row r="106" spans="1:13" x14ac:dyDescent="0.2">
      <c r="A106" s="56">
        <f t="shared" si="2"/>
        <v>42881</v>
      </c>
      <c r="B106" s="54">
        <v>0.82</v>
      </c>
      <c r="C106" s="54" t="s">
        <v>29</v>
      </c>
      <c r="D106" s="54">
        <v>0.98</v>
      </c>
      <c r="E106" s="54">
        <v>1.07</v>
      </c>
      <c r="F106" s="54">
        <v>1.1599999999999999</v>
      </c>
      <c r="G106" s="54">
        <v>1.28</v>
      </c>
      <c r="H106" s="54">
        <v>1.45</v>
      </c>
      <c r="I106" s="55">
        <v>1.76</v>
      </c>
      <c r="J106" s="54">
        <v>2.02</v>
      </c>
      <c r="K106" s="54">
        <v>2.21</v>
      </c>
      <c r="L106" s="54">
        <v>2.6</v>
      </c>
      <c r="M106" s="54">
        <v>2.87</v>
      </c>
    </row>
    <row r="107" spans="1:13" x14ac:dyDescent="0.2">
      <c r="A107" s="56">
        <f t="shared" si="2"/>
        <v>42884</v>
      </c>
      <c r="B107" s="54">
        <v>0.82</v>
      </c>
      <c r="C107" s="54" t="s">
        <v>29</v>
      </c>
      <c r="D107" s="54">
        <v>0.98</v>
      </c>
      <c r="E107" s="54">
        <v>1.06</v>
      </c>
      <c r="F107" s="54">
        <v>1.1599999999999999</v>
      </c>
      <c r="G107" s="54">
        <v>1.28</v>
      </c>
      <c r="H107" s="54">
        <v>1.42</v>
      </c>
      <c r="I107" s="55">
        <v>1.71</v>
      </c>
      <c r="J107" s="54">
        <v>1.96</v>
      </c>
      <c r="K107" s="54">
        <v>2.15</v>
      </c>
      <c r="L107" s="54">
        <v>2.5299999999999998</v>
      </c>
      <c r="M107" s="54">
        <v>2.8</v>
      </c>
    </row>
    <row r="108" spans="1:13" x14ac:dyDescent="0.2">
      <c r="A108" s="56">
        <f t="shared" si="2"/>
        <v>42885</v>
      </c>
      <c r="B108" s="54">
        <v>0.83</v>
      </c>
      <c r="C108" s="54" t="s">
        <v>29</v>
      </c>
      <c r="D108" s="54">
        <v>0.96</v>
      </c>
      <c r="E108" s="54">
        <v>1.06</v>
      </c>
      <c r="F108" s="54">
        <v>1.1599999999999999</v>
      </c>
      <c r="G108" s="54">
        <v>1.32</v>
      </c>
      <c r="H108" s="54">
        <v>1.45</v>
      </c>
      <c r="I108" s="55">
        <v>1.74</v>
      </c>
      <c r="J108" s="54">
        <v>1.99</v>
      </c>
      <c r="K108" s="54">
        <v>2.1800000000000002</v>
      </c>
      <c r="L108" s="54">
        <v>2.56</v>
      </c>
      <c r="M108" s="54">
        <v>2.84</v>
      </c>
    </row>
    <row r="109" spans="1:13" x14ac:dyDescent="0.2">
      <c r="A109" s="56">
        <f t="shared" si="2"/>
        <v>42886</v>
      </c>
      <c r="B109" s="54">
        <v>0.83</v>
      </c>
      <c r="C109" s="54" t="s">
        <v>29</v>
      </c>
      <c r="D109" s="54">
        <v>0.97</v>
      </c>
      <c r="E109" s="54">
        <v>1.08</v>
      </c>
      <c r="F109" s="54">
        <v>1.1599999999999999</v>
      </c>
      <c r="G109" s="54">
        <v>1.3</v>
      </c>
      <c r="H109" s="54">
        <v>1.42</v>
      </c>
      <c r="I109" s="55">
        <v>1.71</v>
      </c>
      <c r="J109" s="54">
        <v>1.95</v>
      </c>
      <c r="K109" s="54">
        <v>2.14</v>
      </c>
      <c r="L109" s="54">
        <v>2.5299999999999998</v>
      </c>
      <c r="M109" s="54">
        <v>2.81</v>
      </c>
    </row>
    <row r="110" spans="1:13" x14ac:dyDescent="0.2">
      <c r="A110" s="56">
        <f t="shared" si="2"/>
        <v>42887</v>
      </c>
      <c r="B110" s="54">
        <v>0.84</v>
      </c>
      <c r="C110" s="54" t="s">
        <v>29</v>
      </c>
      <c r="D110" s="54">
        <v>1</v>
      </c>
      <c r="E110" s="54">
        <v>1.0900000000000001</v>
      </c>
      <c r="F110" s="54">
        <v>1.17</v>
      </c>
      <c r="G110" s="54">
        <v>1.32</v>
      </c>
      <c r="H110" s="54">
        <v>1.45</v>
      </c>
      <c r="I110" s="55">
        <v>1.74</v>
      </c>
      <c r="J110" s="54">
        <v>1.99</v>
      </c>
      <c r="K110" s="54">
        <v>2.1800000000000002</v>
      </c>
      <c r="L110" s="54">
        <v>2.56</v>
      </c>
      <c r="M110" s="54">
        <v>2.84</v>
      </c>
    </row>
    <row r="111" spans="1:13" x14ac:dyDescent="0.2">
      <c r="A111" s="56">
        <f t="shared" si="2"/>
        <v>42888</v>
      </c>
      <c r="B111" s="54">
        <v>0.8</v>
      </c>
      <c r="C111" s="54" t="s">
        <v>29</v>
      </c>
      <c r="D111" s="54">
        <v>1.01</v>
      </c>
      <c r="E111" s="54">
        <v>1.1100000000000001</v>
      </c>
      <c r="F111" s="54">
        <v>1.19</v>
      </c>
      <c r="G111" s="54">
        <v>1.33</v>
      </c>
      <c r="H111" s="54">
        <v>1.47</v>
      </c>
      <c r="I111" s="55">
        <v>1.75</v>
      </c>
      <c r="J111" s="54">
        <v>2</v>
      </c>
      <c r="K111" s="54">
        <v>2.19</v>
      </c>
      <c r="L111" s="54">
        <v>2.57</v>
      </c>
      <c r="M111" s="54">
        <v>2.85</v>
      </c>
    </row>
    <row r="112" spans="1:13" x14ac:dyDescent="0.2">
      <c r="A112" s="56">
        <f t="shared" si="2"/>
        <v>42891</v>
      </c>
      <c r="B112" s="54">
        <v>0.8</v>
      </c>
      <c r="C112" s="54" t="s">
        <v>29</v>
      </c>
      <c r="D112" s="54">
        <v>1.01</v>
      </c>
      <c r="E112" s="54">
        <v>1.1299999999999999</v>
      </c>
      <c r="F112" s="54">
        <v>1.2</v>
      </c>
      <c r="G112" s="54">
        <v>1.35</v>
      </c>
      <c r="H112" s="54">
        <v>1.5</v>
      </c>
      <c r="I112" s="55">
        <v>1.77</v>
      </c>
      <c r="J112" s="54">
        <v>2.02</v>
      </c>
      <c r="K112" s="54">
        <v>2.21</v>
      </c>
      <c r="L112" s="54">
        <v>2.59</v>
      </c>
      <c r="M112" s="54">
        <v>2.86</v>
      </c>
    </row>
    <row r="113" spans="1:13" x14ac:dyDescent="0.2">
      <c r="A113" s="56">
        <f t="shared" si="2"/>
        <v>42892</v>
      </c>
      <c r="B113" s="54">
        <v>0.82</v>
      </c>
      <c r="C113" s="54" t="s">
        <v>29</v>
      </c>
      <c r="D113" s="54">
        <v>0.98</v>
      </c>
      <c r="E113" s="54">
        <v>1.0900000000000001</v>
      </c>
      <c r="F113" s="54">
        <v>1.19</v>
      </c>
      <c r="G113" s="54">
        <v>1.35</v>
      </c>
      <c r="H113" s="54">
        <v>1.5</v>
      </c>
      <c r="I113" s="55">
        <v>1.78</v>
      </c>
      <c r="J113" s="54">
        <v>2.02</v>
      </c>
      <c r="K113" s="54">
        <v>2.21</v>
      </c>
      <c r="L113" s="54">
        <v>2.59</v>
      </c>
      <c r="M113" s="54">
        <v>2.86</v>
      </c>
    </row>
    <row r="114" spans="1:13" x14ac:dyDescent="0.2">
      <c r="A114" s="56">
        <f t="shared" si="2"/>
        <v>42893</v>
      </c>
      <c r="B114" s="54">
        <v>0.89</v>
      </c>
      <c r="C114" s="54" t="s">
        <v>29</v>
      </c>
      <c r="D114" s="54">
        <v>1</v>
      </c>
      <c r="E114" s="54">
        <v>1.1200000000000001</v>
      </c>
      <c r="F114" s="54">
        <v>1.22</v>
      </c>
      <c r="G114" s="54">
        <v>1.38</v>
      </c>
      <c r="H114" s="54">
        <v>1.51</v>
      </c>
      <c r="I114" s="55">
        <v>1.79</v>
      </c>
      <c r="J114" s="54">
        <v>2.02</v>
      </c>
      <c r="K114" s="54">
        <v>2.21</v>
      </c>
      <c r="L114" s="54">
        <v>2.6</v>
      </c>
      <c r="M114" s="54">
        <v>2.87</v>
      </c>
    </row>
    <row r="115" spans="1:13" x14ac:dyDescent="0.2">
      <c r="A115" s="56">
        <f t="shared" si="2"/>
        <v>42894</v>
      </c>
      <c r="B115" s="54">
        <v>0.9</v>
      </c>
      <c r="C115" s="54" t="s">
        <v>29</v>
      </c>
      <c r="D115" s="54">
        <v>1.01</v>
      </c>
      <c r="E115" s="54">
        <v>1.1200000000000001</v>
      </c>
      <c r="F115" s="54">
        <v>1.2</v>
      </c>
      <c r="G115" s="54">
        <v>1.35</v>
      </c>
      <c r="H115" s="54">
        <v>1.48</v>
      </c>
      <c r="I115" s="55">
        <v>1.74</v>
      </c>
      <c r="J115" s="54">
        <v>1.96</v>
      </c>
      <c r="K115" s="54">
        <v>2.15</v>
      </c>
      <c r="L115" s="54">
        <v>2.5299999999999998</v>
      </c>
      <c r="M115" s="54">
        <v>2.79</v>
      </c>
    </row>
    <row r="116" spans="1:13" x14ac:dyDescent="0.2">
      <c r="A116" s="56">
        <f t="shared" si="2"/>
        <v>42895</v>
      </c>
      <c r="B116" s="54">
        <v>0.86</v>
      </c>
      <c r="C116" s="54" t="s">
        <v>29</v>
      </c>
      <c r="D116" s="54">
        <v>1.02</v>
      </c>
      <c r="E116" s="54">
        <v>1.1299999999999999</v>
      </c>
      <c r="F116" s="54">
        <v>1.21</v>
      </c>
      <c r="G116" s="54">
        <v>1.35</v>
      </c>
      <c r="H116" s="54">
        <v>1.49</v>
      </c>
      <c r="I116" s="55">
        <v>1.76</v>
      </c>
      <c r="J116" s="54">
        <v>1.98</v>
      </c>
      <c r="K116" s="54">
        <v>2.16</v>
      </c>
      <c r="L116" s="54">
        <v>2.52</v>
      </c>
      <c r="M116" s="54">
        <v>2.78</v>
      </c>
    </row>
    <row r="117" spans="1:13" x14ac:dyDescent="0.2">
      <c r="A117" s="56">
        <f t="shared" si="2"/>
        <v>42898</v>
      </c>
      <c r="B117" s="54">
        <v>0.85</v>
      </c>
      <c r="C117" s="54" t="s">
        <v>29</v>
      </c>
      <c r="D117" s="54">
        <v>1.03</v>
      </c>
      <c r="E117" s="54">
        <v>1.1299999999999999</v>
      </c>
      <c r="F117" s="54">
        <v>1.21</v>
      </c>
      <c r="G117" s="54">
        <v>1.32</v>
      </c>
      <c r="H117" s="54">
        <v>1.48</v>
      </c>
      <c r="I117" s="55">
        <v>1.75</v>
      </c>
      <c r="J117" s="54">
        <v>1.97</v>
      </c>
      <c r="K117" s="54">
        <v>2.16</v>
      </c>
      <c r="L117" s="54">
        <v>2.52</v>
      </c>
      <c r="M117" s="54">
        <v>2.78</v>
      </c>
    </row>
    <row r="118" spans="1:13" x14ac:dyDescent="0.2">
      <c r="A118" s="56">
        <f t="shared" si="2"/>
        <v>42899</v>
      </c>
      <c r="B118" s="54">
        <v>0.85</v>
      </c>
      <c r="C118" s="54" t="s">
        <v>29</v>
      </c>
      <c r="D118" s="54">
        <v>1.02</v>
      </c>
      <c r="E118" s="54">
        <v>1.1299999999999999</v>
      </c>
      <c r="F118" s="54">
        <v>1.22</v>
      </c>
      <c r="G118" s="54">
        <v>1.36</v>
      </c>
      <c r="H118" s="54">
        <v>1.52</v>
      </c>
      <c r="I118" s="55">
        <v>1.8</v>
      </c>
      <c r="J118" s="54">
        <v>2.02</v>
      </c>
      <c r="K118" s="54">
        <v>2.19</v>
      </c>
      <c r="L118" s="54">
        <v>2.5299999999999998</v>
      </c>
      <c r="M118" s="54">
        <v>2.79</v>
      </c>
    </row>
    <row r="119" spans="1:13" x14ac:dyDescent="0.2">
      <c r="A119" s="56">
        <f t="shared" si="2"/>
        <v>42900</v>
      </c>
      <c r="B119" s="54">
        <v>0.88</v>
      </c>
      <c r="C119" s="54" t="s">
        <v>29</v>
      </c>
      <c r="D119" s="54">
        <v>1.01</v>
      </c>
      <c r="E119" s="54">
        <v>1.1399999999999999</v>
      </c>
      <c r="F119" s="54">
        <v>1.22</v>
      </c>
      <c r="G119" s="54">
        <v>1.36</v>
      </c>
      <c r="H119" s="54">
        <v>1.5</v>
      </c>
      <c r="I119" s="55">
        <v>1.77</v>
      </c>
      <c r="J119" s="54">
        <v>1.99</v>
      </c>
      <c r="K119" s="54">
        <v>2.16</v>
      </c>
      <c r="L119" s="54">
        <v>2.4900000000000002</v>
      </c>
      <c r="M119" s="54">
        <v>2.74</v>
      </c>
    </row>
    <row r="120" spans="1:13" x14ac:dyDescent="0.2">
      <c r="A120" s="56">
        <f t="shared" si="2"/>
        <v>42901</v>
      </c>
      <c r="B120" s="54">
        <v>0.85</v>
      </c>
      <c r="C120" s="54" t="s">
        <v>29</v>
      </c>
      <c r="D120" s="54">
        <v>0.99</v>
      </c>
      <c r="E120" s="54">
        <v>1.1200000000000001</v>
      </c>
      <c r="F120" s="54">
        <v>1.22</v>
      </c>
      <c r="G120" s="54">
        <v>1.36</v>
      </c>
      <c r="H120" s="54">
        <v>1.5</v>
      </c>
      <c r="I120" s="55">
        <v>1.78</v>
      </c>
      <c r="J120" s="54">
        <v>2</v>
      </c>
      <c r="K120" s="54">
        <v>2.16</v>
      </c>
      <c r="L120" s="54">
        <v>2.48</v>
      </c>
      <c r="M120" s="54">
        <v>2.73</v>
      </c>
    </row>
    <row r="121" spans="1:13" x14ac:dyDescent="0.2">
      <c r="A121" s="56">
        <f t="shared" si="2"/>
        <v>42902</v>
      </c>
      <c r="B121" s="54">
        <v>0.8</v>
      </c>
      <c r="C121" s="54" t="s">
        <v>29</v>
      </c>
      <c r="D121" s="54">
        <v>0.96</v>
      </c>
      <c r="E121" s="54">
        <v>1.1000000000000001</v>
      </c>
      <c r="F121" s="54">
        <v>1.22</v>
      </c>
      <c r="G121" s="54">
        <v>1.34</v>
      </c>
      <c r="H121" s="54">
        <v>1.48</v>
      </c>
      <c r="I121" s="55">
        <v>1.76</v>
      </c>
      <c r="J121" s="54">
        <v>1.98</v>
      </c>
      <c r="K121" s="54">
        <v>2.15</v>
      </c>
      <c r="L121" s="54">
        <v>2.4700000000000002</v>
      </c>
      <c r="M121" s="54">
        <v>2.72</v>
      </c>
    </row>
    <row r="122" spans="1:13" x14ac:dyDescent="0.2">
      <c r="A122" s="56">
        <f t="shared" si="2"/>
        <v>42905</v>
      </c>
      <c r="B122" s="54">
        <v>0.76</v>
      </c>
      <c r="C122" s="54" t="s">
        <v>29</v>
      </c>
      <c r="D122" s="54">
        <v>0.97</v>
      </c>
      <c r="E122" s="54">
        <v>1.1000000000000001</v>
      </c>
      <c r="F122" s="54">
        <v>1.21</v>
      </c>
      <c r="G122" s="54">
        <v>1.34</v>
      </c>
      <c r="H122" s="54">
        <v>1.48</v>
      </c>
      <c r="I122" s="55">
        <v>1.77</v>
      </c>
      <c r="J122" s="54">
        <v>1.98</v>
      </c>
      <c r="K122" s="54">
        <v>2.15</v>
      </c>
      <c r="L122" s="54">
        <v>2.48</v>
      </c>
      <c r="M122" s="54">
        <v>2.71</v>
      </c>
    </row>
    <row r="123" spans="1:13" x14ac:dyDescent="0.2">
      <c r="A123" s="56">
        <f t="shared" si="2"/>
        <v>42906</v>
      </c>
      <c r="B123" s="54">
        <v>0.81</v>
      </c>
      <c r="C123" s="54" t="s">
        <v>29</v>
      </c>
      <c r="D123" s="54">
        <v>0.99</v>
      </c>
      <c r="E123" s="54">
        <v>1.1000000000000001</v>
      </c>
      <c r="F123" s="54">
        <v>1.2</v>
      </c>
      <c r="G123" s="54">
        <v>1.36</v>
      </c>
      <c r="H123" s="54">
        <v>1.48</v>
      </c>
      <c r="I123" s="55">
        <v>1.77</v>
      </c>
      <c r="J123" s="54">
        <v>1.97</v>
      </c>
      <c r="K123" s="54">
        <v>2.14</v>
      </c>
      <c r="L123" s="54">
        <v>2.46</v>
      </c>
      <c r="M123" s="54">
        <v>2.7</v>
      </c>
    </row>
    <row r="124" spans="1:13" x14ac:dyDescent="0.2">
      <c r="A124" s="56">
        <f t="shared" si="2"/>
        <v>42907</v>
      </c>
      <c r="B124" s="54">
        <v>0.89</v>
      </c>
      <c r="C124" s="54" t="s">
        <v>29</v>
      </c>
      <c r="D124" s="54">
        <v>1</v>
      </c>
      <c r="E124" s="54">
        <v>1.1299999999999999</v>
      </c>
      <c r="F124" s="54">
        <v>1.22</v>
      </c>
      <c r="G124" s="54">
        <v>1.38</v>
      </c>
      <c r="H124" s="54">
        <v>1.53</v>
      </c>
      <c r="I124" s="55">
        <v>1.83</v>
      </c>
      <c r="J124" s="54">
        <v>2.04</v>
      </c>
      <c r="K124" s="54">
        <v>2.21</v>
      </c>
      <c r="L124" s="54">
        <v>2.52</v>
      </c>
      <c r="M124" s="54">
        <v>2.75</v>
      </c>
    </row>
    <row r="125" spans="1:13" x14ac:dyDescent="0.2">
      <c r="A125" s="56">
        <f t="shared" si="2"/>
        <v>42908</v>
      </c>
      <c r="B125" s="54">
        <v>0.89</v>
      </c>
      <c r="C125" s="54" t="s">
        <v>29</v>
      </c>
      <c r="D125" s="54">
        <v>1.02</v>
      </c>
      <c r="E125" s="54">
        <v>1.1200000000000001</v>
      </c>
      <c r="F125" s="54">
        <v>1.21</v>
      </c>
      <c r="G125" s="54">
        <v>1.34</v>
      </c>
      <c r="H125" s="54">
        <v>1.51</v>
      </c>
      <c r="I125" s="55">
        <v>1.81</v>
      </c>
      <c r="J125" s="54">
        <v>2.0499999999999998</v>
      </c>
      <c r="K125" s="54">
        <v>2.2200000000000002</v>
      </c>
      <c r="L125" s="54">
        <v>2.5499999999999998</v>
      </c>
      <c r="M125" s="54">
        <v>2.77</v>
      </c>
    </row>
    <row r="126" spans="1:13" x14ac:dyDescent="0.2">
      <c r="A126" s="56">
        <f t="shared" si="2"/>
        <v>42909</v>
      </c>
      <c r="B126" s="54">
        <v>0.88</v>
      </c>
      <c r="C126" s="54" t="s">
        <v>29</v>
      </c>
      <c r="D126" s="54">
        <v>1.04</v>
      </c>
      <c r="E126" s="54">
        <v>1.1399999999999999</v>
      </c>
      <c r="F126" s="54">
        <v>1.23</v>
      </c>
      <c r="G126" s="54">
        <v>1.38</v>
      </c>
      <c r="H126" s="54">
        <v>1.53</v>
      </c>
      <c r="I126" s="55">
        <v>1.85</v>
      </c>
      <c r="J126" s="54">
        <v>2.1</v>
      </c>
      <c r="K126" s="54">
        <v>2.27</v>
      </c>
      <c r="L126" s="54">
        <v>2.59</v>
      </c>
      <c r="M126" s="54">
        <v>2.82</v>
      </c>
    </row>
    <row r="127" spans="1:13" x14ac:dyDescent="0.2">
      <c r="A127" s="56">
        <f t="shared" si="2"/>
        <v>42912</v>
      </c>
      <c r="B127" s="54">
        <v>0.84</v>
      </c>
      <c r="C127" s="54" t="s">
        <v>29</v>
      </c>
      <c r="D127" s="54">
        <v>1.03</v>
      </c>
      <c r="E127" s="54">
        <v>1.1399999999999999</v>
      </c>
      <c r="F127" s="54">
        <v>1.24</v>
      </c>
      <c r="G127" s="54">
        <v>1.38</v>
      </c>
      <c r="H127" s="54">
        <v>1.55</v>
      </c>
      <c r="I127" s="55">
        <v>1.89</v>
      </c>
      <c r="J127" s="54">
        <v>2.14</v>
      </c>
      <c r="K127" s="54">
        <v>2.31</v>
      </c>
      <c r="L127" s="54">
        <v>2.61</v>
      </c>
      <c r="M127" s="54">
        <v>2.84</v>
      </c>
    </row>
    <row r="128" spans="1:13" x14ac:dyDescent="0.2">
      <c r="A128" s="56">
        <f t="shared" si="2"/>
        <v>42913</v>
      </c>
      <c r="B128" s="54">
        <v>0.96</v>
      </c>
      <c r="C128" s="54" t="s">
        <v>29</v>
      </c>
      <c r="D128" s="54">
        <v>1.06</v>
      </c>
      <c r="E128" s="54">
        <v>1.1299999999999999</v>
      </c>
      <c r="F128" s="54">
        <v>1.24</v>
      </c>
      <c r="G128" s="54">
        <v>1.41</v>
      </c>
      <c r="H128" s="54">
        <v>1.6</v>
      </c>
      <c r="I128" s="55">
        <v>1.93</v>
      </c>
      <c r="J128" s="54">
        <v>2.19</v>
      </c>
      <c r="K128" s="54">
        <v>2.35</v>
      </c>
      <c r="L128" s="54">
        <v>2.65</v>
      </c>
      <c r="M128" s="54">
        <v>2.86</v>
      </c>
    </row>
    <row r="129" spans="1:13" x14ac:dyDescent="0.2">
      <c r="A129" s="56">
        <f t="shared" si="2"/>
        <v>42914</v>
      </c>
      <c r="B129" s="54">
        <v>0.97</v>
      </c>
      <c r="C129" s="54" t="s">
        <v>29</v>
      </c>
      <c r="D129" s="54">
        <v>1.05</v>
      </c>
      <c r="E129" s="54">
        <v>1.1499999999999999</v>
      </c>
      <c r="F129" s="54">
        <v>1.24</v>
      </c>
      <c r="G129" s="54">
        <v>1.41</v>
      </c>
      <c r="H129" s="54">
        <v>1.59</v>
      </c>
      <c r="I129" s="55">
        <v>1.92</v>
      </c>
      <c r="J129" s="54">
        <v>2.17</v>
      </c>
      <c r="K129" s="54">
        <v>2.33</v>
      </c>
      <c r="L129" s="54">
        <v>2.63</v>
      </c>
      <c r="M129" s="54">
        <v>2.85</v>
      </c>
    </row>
    <row r="130" spans="1:13" x14ac:dyDescent="0.2">
      <c r="A130" s="56">
        <f t="shared" si="2"/>
        <v>42915</v>
      </c>
      <c r="B130" s="54">
        <v>0.95</v>
      </c>
      <c r="C130" s="54" t="s">
        <v>29</v>
      </c>
      <c r="D130" s="54">
        <v>1.04</v>
      </c>
      <c r="E130" s="54">
        <v>1.1399999999999999</v>
      </c>
      <c r="F130" s="54">
        <v>1.23</v>
      </c>
      <c r="G130" s="54">
        <v>1.4</v>
      </c>
      <c r="H130" s="54">
        <v>1.6</v>
      </c>
      <c r="I130" s="55">
        <v>1.94</v>
      </c>
      <c r="J130" s="54">
        <v>2.21</v>
      </c>
      <c r="K130" s="54">
        <v>2.37</v>
      </c>
      <c r="L130" s="54">
        <v>2.68</v>
      </c>
      <c r="M130" s="54">
        <v>2.9</v>
      </c>
    </row>
    <row r="131" spans="1:13" x14ac:dyDescent="0.2">
      <c r="A131" s="56">
        <f t="shared" si="2"/>
        <v>42916</v>
      </c>
      <c r="B131" s="54">
        <v>0.94</v>
      </c>
      <c r="C131" s="54" t="s">
        <v>29</v>
      </c>
      <c r="D131" s="54">
        <v>1.05</v>
      </c>
      <c r="E131" s="54">
        <v>1.1399999999999999</v>
      </c>
      <c r="F131" s="54">
        <v>1.22</v>
      </c>
      <c r="G131" s="54">
        <v>1.4</v>
      </c>
      <c r="H131" s="54">
        <v>1.6</v>
      </c>
      <c r="I131" s="55">
        <v>1.95</v>
      </c>
      <c r="J131" s="54">
        <v>2.2200000000000002</v>
      </c>
      <c r="K131" s="54">
        <v>2.39</v>
      </c>
      <c r="L131" s="54">
        <v>2.71</v>
      </c>
      <c r="M131" s="54">
        <v>2.93</v>
      </c>
    </row>
    <row r="132" spans="1:13" x14ac:dyDescent="0.2">
      <c r="A132" s="56">
        <f t="shared" si="2"/>
        <v>42919</v>
      </c>
      <c r="B132" s="54">
        <v>0.95</v>
      </c>
      <c r="C132" s="54" t="s">
        <v>29</v>
      </c>
      <c r="D132" s="54">
        <v>1.04</v>
      </c>
      <c r="E132" s="54">
        <v>1.1299999999999999</v>
      </c>
      <c r="F132" s="54">
        <v>1.23</v>
      </c>
      <c r="G132" s="54">
        <v>1.4</v>
      </c>
      <c r="H132" s="54">
        <v>1.59</v>
      </c>
      <c r="I132" s="55">
        <v>1.93</v>
      </c>
      <c r="J132" s="54">
        <v>2.2000000000000002</v>
      </c>
      <c r="K132" s="54">
        <v>2.38</v>
      </c>
      <c r="L132" s="54">
        <v>2.7</v>
      </c>
      <c r="M132" s="54">
        <v>2.93</v>
      </c>
    </row>
    <row r="133" spans="1:13" x14ac:dyDescent="0.2">
      <c r="A133" s="56">
        <f t="shared" si="2"/>
        <v>42920</v>
      </c>
      <c r="B133" s="54">
        <v>0.97</v>
      </c>
      <c r="C133" s="54" t="s">
        <v>29</v>
      </c>
      <c r="D133" s="54">
        <v>1.05</v>
      </c>
      <c r="E133" s="54">
        <v>1.1399999999999999</v>
      </c>
      <c r="F133" s="54">
        <v>1.2</v>
      </c>
      <c r="G133" s="54">
        <v>1.37</v>
      </c>
      <c r="H133" s="54">
        <v>1.57</v>
      </c>
      <c r="I133" s="55">
        <v>1.92</v>
      </c>
      <c r="J133" s="54">
        <v>2.1800000000000002</v>
      </c>
      <c r="K133" s="54">
        <v>2.37</v>
      </c>
      <c r="L133" s="54">
        <v>2.69</v>
      </c>
      <c r="M133" s="54">
        <v>2.92</v>
      </c>
    </row>
    <row r="134" spans="1:13" x14ac:dyDescent="0.2">
      <c r="A134" s="56">
        <f t="shared" si="2"/>
        <v>42921</v>
      </c>
      <c r="B134" s="54">
        <v>0.94</v>
      </c>
      <c r="C134" s="54" t="s">
        <v>29</v>
      </c>
      <c r="D134" s="54">
        <v>1.05</v>
      </c>
      <c r="E134" s="54">
        <v>1.1299999999999999</v>
      </c>
      <c r="F134" s="54">
        <v>1.21</v>
      </c>
      <c r="G134" s="54">
        <v>1.35</v>
      </c>
      <c r="H134" s="54">
        <v>1.53</v>
      </c>
      <c r="I134" s="55">
        <v>1.88</v>
      </c>
      <c r="J134" s="54">
        <v>2.14</v>
      </c>
      <c r="K134" s="54">
        <v>2.33</v>
      </c>
      <c r="L134" s="54">
        <v>2.65</v>
      </c>
      <c r="M134" s="54">
        <v>2.89</v>
      </c>
    </row>
    <row r="135" spans="1:13" x14ac:dyDescent="0.2">
      <c r="A135" s="56">
        <f t="shared" si="2"/>
        <v>42922</v>
      </c>
      <c r="B135" s="54">
        <v>0.95</v>
      </c>
      <c r="C135" s="54" t="s">
        <v>29</v>
      </c>
      <c r="D135" s="54">
        <v>1.05</v>
      </c>
      <c r="E135" s="54">
        <v>1.1399999999999999</v>
      </c>
      <c r="F135" s="54">
        <v>1.23</v>
      </c>
      <c r="G135" s="54">
        <v>1.37</v>
      </c>
      <c r="H135" s="54">
        <v>1.55</v>
      </c>
      <c r="I135" s="55">
        <v>1.89</v>
      </c>
      <c r="J135" s="54">
        <v>2.16</v>
      </c>
      <c r="K135" s="54">
        <v>2.35</v>
      </c>
      <c r="L135" s="54">
        <v>2.69</v>
      </c>
      <c r="M135" s="54">
        <v>2.92</v>
      </c>
    </row>
    <row r="136" spans="1:13" x14ac:dyDescent="0.2">
      <c r="A136" s="56">
        <f t="shared" si="2"/>
        <v>42923</v>
      </c>
      <c r="B136" s="54">
        <v>0.93</v>
      </c>
      <c r="C136" s="54" t="s">
        <v>29</v>
      </c>
      <c r="D136" s="54">
        <v>1.04</v>
      </c>
      <c r="E136" s="54">
        <v>1.1200000000000001</v>
      </c>
      <c r="F136" s="54">
        <v>1.22</v>
      </c>
      <c r="G136" s="54">
        <v>1.35</v>
      </c>
      <c r="H136" s="54">
        <v>1.54</v>
      </c>
      <c r="I136" s="55">
        <v>1.87</v>
      </c>
      <c r="J136" s="54">
        <v>2.13</v>
      </c>
      <c r="K136" s="54">
        <v>2.33</v>
      </c>
      <c r="L136" s="54">
        <v>2.67</v>
      </c>
      <c r="M136" s="54">
        <v>2.91</v>
      </c>
    </row>
    <row r="137" spans="1:13" x14ac:dyDescent="0.2">
      <c r="A137" s="56">
        <f t="shared" si="2"/>
        <v>42926</v>
      </c>
      <c r="B137" s="54">
        <v>0.95</v>
      </c>
      <c r="C137" s="54" t="s">
        <v>29</v>
      </c>
      <c r="D137" s="54">
        <v>1.07</v>
      </c>
      <c r="E137" s="54">
        <v>1.1000000000000001</v>
      </c>
      <c r="F137" s="54">
        <v>1.22</v>
      </c>
      <c r="G137" s="54">
        <v>1.36</v>
      </c>
      <c r="H137" s="54">
        <v>1.53</v>
      </c>
      <c r="I137" s="55">
        <v>1.86</v>
      </c>
      <c r="J137" s="54">
        <v>2.12</v>
      </c>
      <c r="K137" s="54">
        <v>2.31</v>
      </c>
      <c r="L137" s="54">
        <v>2.65</v>
      </c>
      <c r="M137" s="54">
        <v>2.89</v>
      </c>
    </row>
    <row r="138" spans="1:13" x14ac:dyDescent="0.2">
      <c r="A138" s="56">
        <f t="shared" si="2"/>
        <v>42927</v>
      </c>
      <c r="B138" s="54">
        <v>0.95</v>
      </c>
      <c r="C138" s="54" t="s">
        <v>29</v>
      </c>
      <c r="D138" s="54">
        <v>1.07</v>
      </c>
      <c r="E138" s="54">
        <v>1.1100000000000001</v>
      </c>
      <c r="F138" s="54">
        <v>1.19</v>
      </c>
      <c r="G138" s="54">
        <v>1.36</v>
      </c>
      <c r="H138" s="54">
        <v>1.52</v>
      </c>
      <c r="I138" s="55">
        <v>1.82</v>
      </c>
      <c r="J138" s="54">
        <v>2.08</v>
      </c>
      <c r="K138" s="54">
        <v>2.27</v>
      </c>
      <c r="L138" s="54">
        <v>2.61</v>
      </c>
      <c r="M138" s="54">
        <v>2.85</v>
      </c>
    </row>
    <row r="139" spans="1:13" x14ac:dyDescent="0.2">
      <c r="A139" s="56">
        <f t="shared" si="2"/>
        <v>42928</v>
      </c>
      <c r="B139" s="54">
        <v>0.99</v>
      </c>
      <c r="C139" s="54" t="s">
        <v>29</v>
      </c>
      <c r="D139" s="54">
        <v>1.1100000000000001</v>
      </c>
      <c r="E139" s="54">
        <v>1.1200000000000001</v>
      </c>
      <c r="F139" s="54">
        <v>1.23</v>
      </c>
      <c r="G139" s="54">
        <v>1.37</v>
      </c>
      <c r="H139" s="54">
        <v>1.52</v>
      </c>
      <c r="I139" s="55">
        <v>1.83</v>
      </c>
      <c r="J139" s="54">
        <v>2.09</v>
      </c>
      <c r="K139" s="54">
        <v>2.27</v>
      </c>
      <c r="L139" s="54">
        <v>2.61</v>
      </c>
      <c r="M139" s="54">
        <v>2.85</v>
      </c>
    </row>
    <row r="140" spans="1:13" x14ac:dyDescent="0.2">
      <c r="A140" s="56">
        <f t="shared" ref="A140:A203" si="3">WORKDAY(A139,1)</f>
        <v>42929</v>
      </c>
      <c r="B140" s="54">
        <v>1</v>
      </c>
      <c r="C140" s="54" t="s">
        <v>29</v>
      </c>
      <c r="D140" s="54">
        <v>1.1499999999999999</v>
      </c>
      <c r="E140" s="54">
        <v>1.1200000000000001</v>
      </c>
      <c r="F140" s="54">
        <v>1.22</v>
      </c>
      <c r="G140" s="54">
        <v>1.37</v>
      </c>
      <c r="H140" s="54">
        <v>1.51</v>
      </c>
      <c r="I140" s="55">
        <v>1.82</v>
      </c>
      <c r="J140" s="54">
        <v>2.08</v>
      </c>
      <c r="K140" s="54">
        <v>2.27</v>
      </c>
      <c r="L140" s="54">
        <v>2.6</v>
      </c>
      <c r="M140" s="54">
        <v>2.83</v>
      </c>
    </row>
    <row r="141" spans="1:13" x14ac:dyDescent="0.2">
      <c r="A141" s="56">
        <f t="shared" si="3"/>
        <v>42930</v>
      </c>
      <c r="B141" s="54">
        <v>1</v>
      </c>
      <c r="C141" s="54" t="s">
        <v>29</v>
      </c>
      <c r="D141" s="54">
        <v>1.1599999999999999</v>
      </c>
      <c r="E141" s="54">
        <v>1.1000000000000001</v>
      </c>
      <c r="F141" s="54">
        <v>1.22</v>
      </c>
      <c r="G141" s="54">
        <v>1.36</v>
      </c>
      <c r="H141" s="54">
        <v>1.5</v>
      </c>
      <c r="I141" s="55">
        <v>1.81</v>
      </c>
      <c r="J141" s="54">
        <v>2.0499999999999998</v>
      </c>
      <c r="K141" s="54">
        <v>2.2400000000000002</v>
      </c>
      <c r="L141" s="54">
        <v>2.57</v>
      </c>
      <c r="M141" s="54">
        <v>2.81</v>
      </c>
    </row>
    <row r="142" spans="1:13" x14ac:dyDescent="0.2">
      <c r="A142" s="56">
        <f t="shared" si="3"/>
        <v>42933</v>
      </c>
      <c r="B142" s="54">
        <v>1</v>
      </c>
      <c r="C142" s="54" t="s">
        <v>29</v>
      </c>
      <c r="D142" s="54">
        <v>1.17</v>
      </c>
      <c r="E142" s="54">
        <v>1.1200000000000001</v>
      </c>
      <c r="F142" s="54">
        <v>1.23</v>
      </c>
      <c r="G142" s="54">
        <v>1.37</v>
      </c>
      <c r="H142" s="54">
        <v>1.53</v>
      </c>
      <c r="I142" s="55">
        <v>1.83</v>
      </c>
      <c r="J142" s="54">
        <v>2.0699999999999998</v>
      </c>
      <c r="K142" s="54">
        <v>2.2599999999999998</v>
      </c>
      <c r="L142" s="54">
        <v>2.59</v>
      </c>
      <c r="M142" s="54">
        <v>2.83</v>
      </c>
    </row>
    <row r="143" spans="1:13" x14ac:dyDescent="0.2">
      <c r="A143" s="56">
        <f t="shared" si="3"/>
        <v>42934</v>
      </c>
      <c r="B143" s="54">
        <v>0.96</v>
      </c>
      <c r="C143" s="54" t="s">
        <v>29</v>
      </c>
      <c r="D143" s="54">
        <v>1.18</v>
      </c>
      <c r="E143" s="54">
        <v>1.1499999999999999</v>
      </c>
      <c r="F143" s="54">
        <v>1.24</v>
      </c>
      <c r="G143" s="54">
        <v>1.4</v>
      </c>
      <c r="H143" s="54">
        <v>1.56</v>
      </c>
      <c r="I143" s="55">
        <v>1.9</v>
      </c>
      <c r="J143" s="54">
        <v>2.15</v>
      </c>
      <c r="K143" s="54">
        <v>2.33</v>
      </c>
      <c r="L143" s="54">
        <v>2.67</v>
      </c>
      <c r="M143" s="54">
        <v>2.91</v>
      </c>
    </row>
    <row r="144" spans="1:13" x14ac:dyDescent="0.2">
      <c r="A144" s="56">
        <f t="shared" si="3"/>
        <v>42935</v>
      </c>
      <c r="B144" s="54">
        <v>1.02</v>
      </c>
      <c r="C144" s="54" t="s">
        <v>29</v>
      </c>
      <c r="D144" s="54">
        <v>1.1299999999999999</v>
      </c>
      <c r="E144" s="54">
        <v>1.1399999999999999</v>
      </c>
      <c r="F144" s="54">
        <v>1.23</v>
      </c>
      <c r="G144" s="54">
        <v>1.36</v>
      </c>
      <c r="H144" s="54">
        <v>1.5</v>
      </c>
      <c r="I144" s="55">
        <v>1.83</v>
      </c>
      <c r="J144" s="54">
        <v>2.09</v>
      </c>
      <c r="K144" s="54">
        <v>2.29</v>
      </c>
      <c r="L144" s="54">
        <v>2.65</v>
      </c>
      <c r="M144" s="54">
        <v>2.89</v>
      </c>
    </row>
    <row r="145" spans="1:13" x14ac:dyDescent="0.2">
      <c r="A145" s="56">
        <f t="shared" si="3"/>
        <v>42936</v>
      </c>
      <c r="B145" s="54">
        <v>1.01</v>
      </c>
      <c r="C145" s="54" t="s">
        <v>29</v>
      </c>
      <c r="D145" s="54">
        <v>1.1100000000000001</v>
      </c>
      <c r="E145" s="54">
        <v>1.1299999999999999</v>
      </c>
      <c r="F145" s="54">
        <v>1.22</v>
      </c>
      <c r="G145" s="54">
        <v>1.36</v>
      </c>
      <c r="H145" s="54">
        <v>1.52</v>
      </c>
      <c r="I145" s="55">
        <v>1.84</v>
      </c>
      <c r="J145" s="54">
        <v>2.12</v>
      </c>
      <c r="K145" s="54">
        <v>2.3199999999999998</v>
      </c>
      <c r="L145" s="54">
        <v>2.68</v>
      </c>
      <c r="M145" s="54">
        <v>2.93</v>
      </c>
    </row>
    <row r="146" spans="1:13" x14ac:dyDescent="0.2">
      <c r="A146" s="56">
        <f t="shared" si="3"/>
        <v>42937</v>
      </c>
      <c r="B146" s="54">
        <v>1</v>
      </c>
      <c r="C146" s="54" t="s">
        <v>29</v>
      </c>
      <c r="D146" s="54">
        <v>1.08</v>
      </c>
      <c r="E146" s="54">
        <v>1.1299999999999999</v>
      </c>
      <c r="F146" s="54">
        <v>1.22</v>
      </c>
      <c r="G146" s="54">
        <v>1.34</v>
      </c>
      <c r="H146" s="54">
        <v>1.51</v>
      </c>
      <c r="I146" s="55">
        <v>1.83</v>
      </c>
      <c r="J146" s="54">
        <v>2.1</v>
      </c>
      <c r="K146" s="54">
        <v>2.2999999999999998</v>
      </c>
      <c r="L146" s="54">
        <v>2.65</v>
      </c>
      <c r="M146" s="54">
        <v>2.89</v>
      </c>
    </row>
    <row r="147" spans="1:13" x14ac:dyDescent="0.2">
      <c r="A147" s="56">
        <f t="shared" si="3"/>
        <v>42940</v>
      </c>
      <c r="B147" s="54">
        <v>1</v>
      </c>
      <c r="C147" s="54" t="s">
        <v>29</v>
      </c>
      <c r="D147" s="54">
        <v>1.07</v>
      </c>
      <c r="E147" s="54">
        <v>1.1299999999999999</v>
      </c>
      <c r="F147" s="54">
        <v>1.23</v>
      </c>
      <c r="G147" s="54">
        <v>1.34</v>
      </c>
      <c r="H147" s="54">
        <v>1.51</v>
      </c>
      <c r="I147" s="55">
        <v>1.84</v>
      </c>
      <c r="J147" s="54">
        <v>2.11</v>
      </c>
      <c r="K147" s="54">
        <v>2.2999999999999998</v>
      </c>
      <c r="L147" s="54">
        <v>2.66</v>
      </c>
      <c r="M147" s="54">
        <v>2.89</v>
      </c>
    </row>
    <row r="148" spans="1:13" x14ac:dyDescent="0.2">
      <c r="A148" s="56">
        <f t="shared" si="3"/>
        <v>42941</v>
      </c>
      <c r="B148" s="54">
        <v>1</v>
      </c>
      <c r="C148" s="54" t="s">
        <v>29</v>
      </c>
      <c r="D148" s="54">
        <v>1.08</v>
      </c>
      <c r="E148" s="54">
        <v>1.1499999999999999</v>
      </c>
      <c r="F148" s="54">
        <v>1.22</v>
      </c>
      <c r="G148" s="54">
        <v>1.34</v>
      </c>
      <c r="H148" s="54">
        <v>1.5</v>
      </c>
      <c r="I148" s="55">
        <v>1.8</v>
      </c>
      <c r="J148" s="54">
        <v>2.0699999999999998</v>
      </c>
      <c r="K148" s="54">
        <v>2.2599999999999998</v>
      </c>
      <c r="L148" s="54">
        <v>2.61</v>
      </c>
      <c r="M148" s="54">
        <v>2.86</v>
      </c>
    </row>
    <row r="149" spans="1:13" x14ac:dyDescent="0.2">
      <c r="A149" s="56">
        <f t="shared" si="3"/>
        <v>42942</v>
      </c>
      <c r="B149" s="54">
        <v>1.02</v>
      </c>
      <c r="C149" s="54" t="s">
        <v>29</v>
      </c>
      <c r="D149" s="54">
        <v>1.08</v>
      </c>
      <c r="E149" s="54">
        <v>1.1499999999999999</v>
      </c>
      <c r="F149" s="54">
        <v>1.24</v>
      </c>
      <c r="G149" s="54">
        <v>1.36</v>
      </c>
      <c r="H149" s="54">
        <v>1.52</v>
      </c>
      <c r="I149" s="55">
        <v>1.82</v>
      </c>
      <c r="J149" s="54">
        <v>2.08</v>
      </c>
      <c r="K149" s="54">
        <v>2.27</v>
      </c>
      <c r="L149" s="54">
        <v>2.6</v>
      </c>
      <c r="M149" s="54">
        <v>2.85</v>
      </c>
    </row>
    <row r="150" spans="1:13" x14ac:dyDescent="0.2">
      <c r="A150" s="56">
        <f t="shared" si="3"/>
        <v>42943</v>
      </c>
      <c r="B150" s="54">
        <v>1</v>
      </c>
      <c r="C150" s="54" t="s">
        <v>29</v>
      </c>
      <c r="D150" s="54">
        <v>1.08</v>
      </c>
      <c r="E150" s="54">
        <v>1.1299999999999999</v>
      </c>
      <c r="F150" s="54">
        <v>1.22</v>
      </c>
      <c r="G150" s="54">
        <v>1.34</v>
      </c>
      <c r="H150" s="54">
        <v>1.49</v>
      </c>
      <c r="I150" s="55">
        <v>1.79</v>
      </c>
      <c r="J150" s="54">
        <v>2.0499999999999998</v>
      </c>
      <c r="K150" s="54">
        <v>2.2400000000000002</v>
      </c>
      <c r="L150" s="54">
        <v>2.56</v>
      </c>
      <c r="M150" s="54">
        <v>2.81</v>
      </c>
    </row>
    <row r="151" spans="1:13" x14ac:dyDescent="0.2">
      <c r="A151" s="56">
        <f t="shared" si="3"/>
        <v>42944</v>
      </c>
      <c r="B151" s="54">
        <v>1</v>
      </c>
      <c r="C151" s="54" t="s">
        <v>29</v>
      </c>
      <c r="D151" s="54">
        <v>1.08</v>
      </c>
      <c r="E151" s="54">
        <v>1.1399999999999999</v>
      </c>
      <c r="F151" s="54">
        <v>1.23</v>
      </c>
      <c r="G151" s="54">
        <v>1.36</v>
      </c>
      <c r="H151" s="54">
        <v>1.51</v>
      </c>
      <c r="I151" s="55">
        <v>1.82</v>
      </c>
      <c r="J151" s="54">
        <v>2.08</v>
      </c>
      <c r="K151" s="54">
        <v>2.27</v>
      </c>
      <c r="L151" s="54">
        <v>2.61</v>
      </c>
      <c r="M151" s="54">
        <v>2.84</v>
      </c>
    </row>
    <row r="152" spans="1:13" x14ac:dyDescent="0.2">
      <c r="A152" s="56">
        <f t="shared" si="3"/>
        <v>42947</v>
      </c>
      <c r="B152" s="54">
        <v>0.99</v>
      </c>
      <c r="C152" s="54" t="s">
        <v>29</v>
      </c>
      <c r="D152" s="54">
        <v>1.02</v>
      </c>
      <c r="E152" s="54">
        <v>1.1399999999999999</v>
      </c>
      <c r="F152" s="54">
        <v>1.22</v>
      </c>
      <c r="G152" s="54">
        <v>1.36</v>
      </c>
      <c r="H152" s="54">
        <v>1.52</v>
      </c>
      <c r="I152" s="55">
        <v>1.81</v>
      </c>
      <c r="J152" s="54">
        <v>2.0699999999999998</v>
      </c>
      <c r="K152" s="54">
        <v>2.2599999999999998</v>
      </c>
      <c r="L152" s="54">
        <v>2.6</v>
      </c>
      <c r="M152" s="54">
        <v>2.84</v>
      </c>
    </row>
    <row r="153" spans="1:13" x14ac:dyDescent="0.2">
      <c r="A153" s="56">
        <f t="shared" si="3"/>
        <v>42948</v>
      </c>
      <c r="B153" s="54">
        <v>1</v>
      </c>
      <c r="C153" s="54" t="s">
        <v>29</v>
      </c>
      <c r="D153" s="54">
        <v>1.06</v>
      </c>
      <c r="E153" s="54">
        <v>1.1599999999999999</v>
      </c>
      <c r="F153" s="54">
        <v>1.24</v>
      </c>
      <c r="G153" s="54">
        <v>1.36</v>
      </c>
      <c r="H153" s="54">
        <v>1.53</v>
      </c>
      <c r="I153" s="55">
        <v>1.84</v>
      </c>
      <c r="J153" s="54">
        <v>2.1</v>
      </c>
      <c r="K153" s="54">
        <v>2.29</v>
      </c>
      <c r="L153" s="54">
        <v>2.63</v>
      </c>
      <c r="M153" s="54">
        <v>2.86</v>
      </c>
    </row>
    <row r="154" spans="1:13" x14ac:dyDescent="0.2">
      <c r="A154" s="56">
        <f t="shared" si="3"/>
        <v>42949</v>
      </c>
      <c r="B154" s="54">
        <v>1.01</v>
      </c>
      <c r="C154" s="54" t="s">
        <v>29</v>
      </c>
      <c r="D154" s="54">
        <v>1.06</v>
      </c>
      <c r="E154" s="54">
        <v>1.1499999999999999</v>
      </c>
      <c r="F154" s="54">
        <v>1.21</v>
      </c>
      <c r="G154" s="54">
        <v>1.33</v>
      </c>
      <c r="H154" s="54">
        <v>1.5</v>
      </c>
      <c r="I154" s="55">
        <v>1.81</v>
      </c>
      <c r="J154" s="54">
        <v>2.06</v>
      </c>
      <c r="K154" s="54">
        <v>2.2400000000000002</v>
      </c>
      <c r="L154" s="54">
        <v>2.59</v>
      </c>
      <c r="M154" s="54">
        <v>2.82</v>
      </c>
    </row>
    <row r="155" spans="1:13" x14ac:dyDescent="0.2">
      <c r="A155" s="56">
        <f t="shared" si="3"/>
        <v>42950</v>
      </c>
      <c r="B155" s="54">
        <v>1.02</v>
      </c>
      <c r="C155" s="54" t="s">
        <v>29</v>
      </c>
      <c r="D155" s="54">
        <v>1.05</v>
      </c>
      <c r="E155" s="54">
        <v>1.1399999999999999</v>
      </c>
      <c r="F155" s="54">
        <v>1.22</v>
      </c>
      <c r="G155" s="54">
        <v>1.33</v>
      </c>
      <c r="H155" s="54">
        <v>1.49</v>
      </c>
      <c r="I155" s="55">
        <v>1.78</v>
      </c>
      <c r="J155" s="54">
        <v>2.0299999999999998</v>
      </c>
      <c r="K155" s="54">
        <v>2.2000000000000002</v>
      </c>
      <c r="L155" s="54">
        <v>2.5499999999999998</v>
      </c>
      <c r="M155" s="54">
        <v>2.79</v>
      </c>
    </row>
    <row r="156" spans="1:13" x14ac:dyDescent="0.2">
      <c r="A156" s="56">
        <f t="shared" si="3"/>
        <v>42951</v>
      </c>
      <c r="B156" s="54">
        <v>0.99</v>
      </c>
      <c r="C156" s="54" t="s">
        <v>29</v>
      </c>
      <c r="D156" s="54">
        <v>1.03</v>
      </c>
      <c r="E156" s="54">
        <v>1.1399999999999999</v>
      </c>
      <c r="F156" s="54">
        <v>1.21</v>
      </c>
      <c r="G156" s="54">
        <v>1.3</v>
      </c>
      <c r="H156" s="54">
        <v>1.43</v>
      </c>
      <c r="I156" s="55">
        <v>1.74</v>
      </c>
      <c r="J156" s="54">
        <v>2</v>
      </c>
      <c r="K156" s="54">
        <v>2.19</v>
      </c>
      <c r="L156" s="54">
        <v>2.5499999999999998</v>
      </c>
      <c r="M156" s="54">
        <v>2.79</v>
      </c>
    </row>
    <row r="157" spans="1:13" x14ac:dyDescent="0.2">
      <c r="A157" s="56">
        <f t="shared" si="3"/>
        <v>42954</v>
      </c>
      <c r="B157" s="54">
        <v>0.95</v>
      </c>
      <c r="C157" s="54" t="s">
        <v>29</v>
      </c>
      <c r="D157" s="54">
        <v>1.02</v>
      </c>
      <c r="E157" s="54">
        <v>1.1299999999999999</v>
      </c>
      <c r="F157" s="54">
        <v>1.23</v>
      </c>
      <c r="G157" s="54">
        <v>1.33</v>
      </c>
      <c r="H157" s="54">
        <v>1.48</v>
      </c>
      <c r="I157" s="55">
        <v>1.77</v>
      </c>
      <c r="J157" s="54">
        <v>2.04</v>
      </c>
      <c r="K157" s="54">
        <v>2.2200000000000002</v>
      </c>
      <c r="L157" s="54">
        <v>2.57</v>
      </c>
      <c r="M157" s="54">
        <v>2.81</v>
      </c>
    </row>
    <row r="158" spans="1:13" x14ac:dyDescent="0.2">
      <c r="A158" s="56">
        <f t="shared" si="3"/>
        <v>42955</v>
      </c>
      <c r="B158" s="54">
        <v>0.97</v>
      </c>
      <c r="C158" s="54" t="s">
        <v>29</v>
      </c>
      <c r="D158" s="54">
        <v>1.04</v>
      </c>
      <c r="E158" s="54">
        <v>1.1599999999999999</v>
      </c>
      <c r="F158" s="54">
        <v>1.23</v>
      </c>
      <c r="G158" s="54">
        <v>1.35</v>
      </c>
      <c r="H158" s="54">
        <v>1.51</v>
      </c>
      <c r="I158" s="55">
        <v>1.83</v>
      </c>
      <c r="J158" s="54">
        <v>2.09</v>
      </c>
      <c r="K158" s="54">
        <v>2.27</v>
      </c>
      <c r="L158" s="54">
        <v>2.6</v>
      </c>
      <c r="M158" s="54">
        <v>2.84</v>
      </c>
    </row>
    <row r="159" spans="1:13" x14ac:dyDescent="0.2">
      <c r="A159" s="56">
        <f t="shared" si="3"/>
        <v>42956</v>
      </c>
      <c r="B159" s="54">
        <v>0.97</v>
      </c>
      <c r="C159" s="54" t="s">
        <v>29</v>
      </c>
      <c r="D159" s="54">
        <v>1.02</v>
      </c>
      <c r="E159" s="54">
        <v>1.1299999999999999</v>
      </c>
      <c r="F159" s="54">
        <v>1.24</v>
      </c>
      <c r="G159" s="54">
        <v>1.33</v>
      </c>
      <c r="H159" s="54">
        <v>1.49</v>
      </c>
      <c r="I159" s="55">
        <v>1.79</v>
      </c>
      <c r="J159" s="54">
        <v>2.04</v>
      </c>
      <c r="K159" s="54">
        <v>2.23</v>
      </c>
      <c r="L159" s="54">
        <v>2.58</v>
      </c>
      <c r="M159" s="54">
        <v>2.81</v>
      </c>
    </row>
    <row r="160" spans="1:13" x14ac:dyDescent="0.2">
      <c r="A160" s="56">
        <f t="shared" si="3"/>
        <v>42957</v>
      </c>
      <c r="B160" s="54">
        <v>0.95</v>
      </c>
      <c r="C160" s="54" t="s">
        <v>29</v>
      </c>
      <c r="D160" s="54">
        <v>1</v>
      </c>
      <c r="E160" s="54">
        <v>1.1100000000000001</v>
      </c>
      <c r="F160" s="54">
        <v>1.24</v>
      </c>
      <c r="G160" s="54">
        <v>1.32</v>
      </c>
      <c r="H160" s="54">
        <v>1.46</v>
      </c>
      <c r="I160" s="55">
        <v>1.76</v>
      </c>
      <c r="J160" s="54">
        <v>2.0099999999999998</v>
      </c>
      <c r="K160" s="54">
        <v>2.19</v>
      </c>
      <c r="L160" s="54">
        <v>2.54</v>
      </c>
      <c r="M160" s="54">
        <v>2.78</v>
      </c>
    </row>
    <row r="161" spans="1:13" x14ac:dyDescent="0.2">
      <c r="A161" s="56">
        <f t="shared" si="3"/>
        <v>42958</v>
      </c>
      <c r="B161" s="54">
        <v>0.97</v>
      </c>
      <c r="C161" s="54" t="s">
        <v>29</v>
      </c>
      <c r="D161" s="54">
        <v>1.02</v>
      </c>
      <c r="E161" s="54">
        <v>1.1299999999999999</v>
      </c>
      <c r="F161" s="54">
        <v>1.24</v>
      </c>
      <c r="G161" s="54">
        <v>1.33</v>
      </c>
      <c r="H161" s="54">
        <v>1.47</v>
      </c>
      <c r="I161" s="55">
        <v>1.77</v>
      </c>
      <c r="J161" s="54">
        <v>2.0099999999999998</v>
      </c>
      <c r="K161" s="54">
        <v>2.19</v>
      </c>
      <c r="L161" s="54">
        <v>2.54</v>
      </c>
      <c r="M161" s="54">
        <v>2.78</v>
      </c>
    </row>
    <row r="162" spans="1:13" x14ac:dyDescent="0.2">
      <c r="A162" s="56">
        <f t="shared" si="3"/>
        <v>42961</v>
      </c>
      <c r="B162" s="54">
        <v>0.95</v>
      </c>
      <c r="C162" s="54" t="s">
        <v>29</v>
      </c>
      <c r="D162" s="54">
        <v>1</v>
      </c>
      <c r="E162" s="54">
        <v>1.1100000000000001</v>
      </c>
      <c r="F162" s="54">
        <v>1.23</v>
      </c>
      <c r="G162" s="54">
        <v>1.32</v>
      </c>
      <c r="H162" s="54">
        <v>1.46</v>
      </c>
      <c r="I162" s="55">
        <v>1.76</v>
      </c>
      <c r="J162" s="54">
        <v>2</v>
      </c>
      <c r="K162" s="54">
        <v>2.1800000000000002</v>
      </c>
      <c r="L162" s="54">
        <v>2.52</v>
      </c>
      <c r="M162" s="54">
        <v>2.77</v>
      </c>
    </row>
    <row r="163" spans="1:13" x14ac:dyDescent="0.2">
      <c r="A163" s="56">
        <f t="shared" si="3"/>
        <v>42962</v>
      </c>
      <c r="B163" s="54">
        <v>0.93</v>
      </c>
      <c r="C163" s="54" t="s">
        <v>29</v>
      </c>
      <c r="D163" s="54">
        <v>1</v>
      </c>
      <c r="E163" s="54">
        <v>1.1299999999999999</v>
      </c>
      <c r="F163" s="54">
        <v>1.24</v>
      </c>
      <c r="G163" s="54">
        <v>1.33</v>
      </c>
      <c r="H163" s="54">
        <v>1.48</v>
      </c>
      <c r="I163" s="55">
        <v>1.8</v>
      </c>
      <c r="J163" s="54">
        <v>2.04</v>
      </c>
      <c r="K163" s="54">
        <v>2.2200000000000002</v>
      </c>
      <c r="L163" s="54">
        <v>2.5499999999999998</v>
      </c>
      <c r="M163" s="54">
        <v>2.79</v>
      </c>
    </row>
    <row r="164" spans="1:13" x14ac:dyDescent="0.2">
      <c r="A164" s="56">
        <f t="shared" si="3"/>
        <v>42963</v>
      </c>
      <c r="B164" s="54">
        <v>0.98</v>
      </c>
      <c r="C164" s="54" t="s">
        <v>29</v>
      </c>
      <c r="D164" s="54">
        <v>1</v>
      </c>
      <c r="E164" s="54">
        <v>1.1100000000000001</v>
      </c>
      <c r="F164" s="54">
        <v>1.22</v>
      </c>
      <c r="G164" s="54">
        <v>1.32</v>
      </c>
      <c r="H164" s="54">
        <v>1.45</v>
      </c>
      <c r="I164" s="55">
        <v>1.76</v>
      </c>
      <c r="J164" s="54">
        <v>1.99</v>
      </c>
      <c r="K164" s="54">
        <v>2.17</v>
      </c>
      <c r="L164" s="54">
        <v>2.5099999999999998</v>
      </c>
      <c r="M164" s="54">
        <v>2.75</v>
      </c>
    </row>
    <row r="165" spans="1:13" x14ac:dyDescent="0.2">
      <c r="A165" s="56">
        <f t="shared" si="3"/>
        <v>42964</v>
      </c>
      <c r="B165" s="54">
        <v>0.98</v>
      </c>
      <c r="C165" s="54" t="s">
        <v>29</v>
      </c>
      <c r="D165" s="54">
        <v>1.02</v>
      </c>
      <c r="E165" s="54">
        <v>1.1100000000000001</v>
      </c>
      <c r="F165" s="54">
        <v>1.23</v>
      </c>
      <c r="G165" s="54">
        <v>1.33</v>
      </c>
      <c r="H165" s="54">
        <v>1.47</v>
      </c>
      <c r="I165" s="55">
        <v>1.78</v>
      </c>
      <c r="J165" s="54">
        <v>2.0099999999999998</v>
      </c>
      <c r="K165" s="54">
        <v>2.19</v>
      </c>
      <c r="L165" s="54">
        <v>2.5299999999999998</v>
      </c>
      <c r="M165" s="54">
        <v>2.77</v>
      </c>
    </row>
    <row r="166" spans="1:13" x14ac:dyDescent="0.2">
      <c r="A166" s="56">
        <f t="shared" si="3"/>
        <v>42965</v>
      </c>
      <c r="B166" s="54">
        <v>0.99</v>
      </c>
      <c r="C166" s="54" t="s">
        <v>29</v>
      </c>
      <c r="D166" s="54">
        <v>1.03</v>
      </c>
      <c r="E166" s="54">
        <v>1.1100000000000001</v>
      </c>
      <c r="F166" s="54">
        <v>1.23</v>
      </c>
      <c r="G166" s="54">
        <v>1.35</v>
      </c>
      <c r="H166" s="54">
        <v>1.47</v>
      </c>
      <c r="I166" s="55">
        <v>1.77</v>
      </c>
      <c r="J166" s="54">
        <v>2</v>
      </c>
      <c r="K166" s="54">
        <v>2.17</v>
      </c>
      <c r="L166" s="54">
        <v>2.5099999999999998</v>
      </c>
      <c r="M166" s="54">
        <v>2.75</v>
      </c>
    </row>
    <row r="167" spans="1:13" x14ac:dyDescent="0.2">
      <c r="A167" s="56">
        <f t="shared" si="3"/>
        <v>42968</v>
      </c>
      <c r="B167" s="54">
        <v>0.99</v>
      </c>
      <c r="C167" s="54" t="s">
        <v>29</v>
      </c>
      <c r="D167" s="54">
        <v>0.98</v>
      </c>
      <c r="E167" s="54">
        <v>1.1200000000000001</v>
      </c>
      <c r="F167" s="54">
        <v>1.24</v>
      </c>
      <c r="G167" s="54">
        <v>1.33</v>
      </c>
      <c r="H167" s="54">
        <v>1.46</v>
      </c>
      <c r="I167" s="55">
        <v>1.74</v>
      </c>
      <c r="J167" s="54">
        <v>1.99</v>
      </c>
      <c r="K167" s="54">
        <v>2.16</v>
      </c>
      <c r="L167" s="54">
        <v>2.5099999999999998</v>
      </c>
      <c r="M167" s="54">
        <v>2.76</v>
      </c>
    </row>
    <row r="168" spans="1:13" x14ac:dyDescent="0.2">
      <c r="A168" s="56">
        <f t="shared" si="3"/>
        <v>42969</v>
      </c>
      <c r="B168" s="54">
        <v>0.96</v>
      </c>
      <c r="C168" s="54" t="s">
        <v>29</v>
      </c>
      <c r="D168" s="54">
        <v>1.03</v>
      </c>
      <c r="E168" s="54">
        <v>1.1299999999999999</v>
      </c>
      <c r="F168" s="54">
        <v>1.23</v>
      </c>
      <c r="G168" s="54">
        <v>1.33</v>
      </c>
      <c r="H168" s="54">
        <v>1.43</v>
      </c>
      <c r="I168" s="55">
        <v>1.7</v>
      </c>
      <c r="J168" s="54">
        <v>1.96</v>
      </c>
      <c r="K168" s="54">
        <v>2.13</v>
      </c>
      <c r="L168" s="54">
        <v>2.48</v>
      </c>
      <c r="M168" s="54">
        <v>2.74</v>
      </c>
    </row>
    <row r="169" spans="1:13" x14ac:dyDescent="0.2">
      <c r="A169" s="56">
        <f t="shared" si="3"/>
        <v>42970</v>
      </c>
      <c r="B169" s="54">
        <v>0.96</v>
      </c>
      <c r="C169" s="54" t="s">
        <v>29</v>
      </c>
      <c r="D169" s="54">
        <v>1.03</v>
      </c>
      <c r="E169" s="54">
        <v>1.1100000000000001</v>
      </c>
      <c r="F169" s="54">
        <v>1.23</v>
      </c>
      <c r="G169" s="54">
        <v>1.33</v>
      </c>
      <c r="H169" s="54">
        <v>1.44</v>
      </c>
      <c r="I169" s="55">
        <v>1.72</v>
      </c>
      <c r="J169" s="54">
        <v>1.97</v>
      </c>
      <c r="K169" s="54">
        <v>2.15</v>
      </c>
      <c r="L169" s="54">
        <v>2.4900000000000002</v>
      </c>
      <c r="M169" s="54">
        <v>2.75</v>
      </c>
    </row>
    <row r="170" spans="1:13" x14ac:dyDescent="0.2">
      <c r="A170" s="56">
        <f t="shared" si="3"/>
        <v>42971</v>
      </c>
      <c r="B170" s="54">
        <v>0.95</v>
      </c>
      <c r="C170" s="54" t="s">
        <v>29</v>
      </c>
      <c r="D170" s="54">
        <v>1.01</v>
      </c>
      <c r="E170" s="54">
        <v>1.08</v>
      </c>
      <c r="F170" s="54">
        <v>1.23</v>
      </c>
      <c r="G170" s="54">
        <v>1.33</v>
      </c>
      <c r="H170" s="54">
        <v>1.44</v>
      </c>
      <c r="I170" s="55">
        <v>1.7</v>
      </c>
      <c r="J170" s="54">
        <v>1.95</v>
      </c>
      <c r="K170" s="54">
        <v>2.12</v>
      </c>
      <c r="L170" s="54">
        <v>2.4700000000000002</v>
      </c>
      <c r="M170" s="54">
        <v>2.73</v>
      </c>
    </row>
    <row r="171" spans="1:13" x14ac:dyDescent="0.2">
      <c r="A171" s="56">
        <f t="shared" si="3"/>
        <v>42972</v>
      </c>
      <c r="B171" s="54">
        <v>0.96</v>
      </c>
      <c r="C171" s="54" t="s">
        <v>29</v>
      </c>
      <c r="D171" s="54">
        <v>1.02</v>
      </c>
      <c r="E171" s="54">
        <v>1.1000000000000001</v>
      </c>
      <c r="F171" s="54">
        <v>1.24</v>
      </c>
      <c r="G171" s="54">
        <v>1.35</v>
      </c>
      <c r="H171" s="54">
        <v>1.46</v>
      </c>
      <c r="I171" s="55">
        <v>1.73</v>
      </c>
      <c r="J171" s="54">
        <v>1.99</v>
      </c>
      <c r="K171" s="54">
        <v>2.16</v>
      </c>
      <c r="L171" s="54">
        <v>2.5099999999999998</v>
      </c>
      <c r="M171" s="54">
        <v>2.77</v>
      </c>
    </row>
    <row r="172" spans="1:13" x14ac:dyDescent="0.2">
      <c r="A172" s="56">
        <f t="shared" si="3"/>
        <v>42975</v>
      </c>
      <c r="B172" s="54">
        <v>1.3</v>
      </c>
      <c r="C172" s="54" t="s">
        <v>29</v>
      </c>
      <c r="D172" s="54">
        <v>1.03</v>
      </c>
      <c r="E172" s="54">
        <v>1.1299999999999999</v>
      </c>
      <c r="F172" s="54">
        <v>1.23</v>
      </c>
      <c r="G172" s="54">
        <v>1.3</v>
      </c>
      <c r="H172" s="54">
        <v>1.4</v>
      </c>
      <c r="I172" s="55">
        <v>1.65</v>
      </c>
      <c r="J172" s="54">
        <v>1.9</v>
      </c>
      <c r="K172" s="54">
        <v>2.0699999999999998</v>
      </c>
      <c r="L172" s="54">
        <v>2.4300000000000002</v>
      </c>
      <c r="M172" s="54">
        <v>2.69</v>
      </c>
    </row>
    <row r="173" spans="1:13" x14ac:dyDescent="0.2">
      <c r="A173" s="56">
        <f t="shared" si="3"/>
        <v>42976</v>
      </c>
      <c r="B173" s="54">
        <v>1.04</v>
      </c>
      <c r="C173" s="54" t="s">
        <v>29</v>
      </c>
      <c r="D173" s="54">
        <v>1.07</v>
      </c>
      <c r="E173" s="54">
        <v>1.17</v>
      </c>
      <c r="F173" s="54">
        <v>1.24</v>
      </c>
      <c r="G173" s="54">
        <v>1.3</v>
      </c>
      <c r="H173" s="54">
        <v>1.42</v>
      </c>
      <c r="I173" s="55">
        <v>1.69</v>
      </c>
      <c r="J173" s="54">
        <v>1.93</v>
      </c>
      <c r="K173" s="54">
        <v>2.1</v>
      </c>
      <c r="L173" s="54">
        <v>2.46</v>
      </c>
      <c r="M173" s="54">
        <v>2.72</v>
      </c>
    </row>
    <row r="174" spans="1:13" x14ac:dyDescent="0.2">
      <c r="A174" s="56">
        <f t="shared" si="3"/>
        <v>42977</v>
      </c>
      <c r="B174" s="54">
        <v>0.98</v>
      </c>
      <c r="C174" s="54" t="s">
        <v>29</v>
      </c>
      <c r="D174" s="54">
        <v>1.05</v>
      </c>
      <c r="E174" s="54">
        <v>1.1499999999999999</v>
      </c>
      <c r="F174" s="54">
        <v>1.21</v>
      </c>
      <c r="G174" s="54">
        <v>1.27</v>
      </c>
      <c r="H174" s="54">
        <v>1.38</v>
      </c>
      <c r="I174" s="55">
        <v>1.63</v>
      </c>
      <c r="J174" s="54">
        <v>1.88</v>
      </c>
      <c r="K174" s="54">
        <v>2.0499999999999998</v>
      </c>
      <c r="L174" s="54">
        <v>2.4</v>
      </c>
      <c r="M174" s="54">
        <v>2.66</v>
      </c>
    </row>
    <row r="175" spans="1:13" x14ac:dyDescent="0.2">
      <c r="A175" s="56">
        <f t="shared" si="3"/>
        <v>42978</v>
      </c>
      <c r="B175" s="54">
        <v>0.96</v>
      </c>
      <c r="C175" s="54" t="s">
        <v>29</v>
      </c>
      <c r="D175" s="54">
        <v>1.04</v>
      </c>
      <c r="E175" s="54">
        <v>1.1399999999999999</v>
      </c>
      <c r="F175" s="54">
        <v>1.22</v>
      </c>
      <c r="G175" s="54">
        <v>1.27</v>
      </c>
      <c r="H175" s="54">
        <v>1.39</v>
      </c>
      <c r="I175" s="55">
        <v>1.64</v>
      </c>
      <c r="J175" s="54">
        <v>1.89</v>
      </c>
      <c r="K175" s="54">
        <v>2.06</v>
      </c>
      <c r="L175" s="54">
        <v>2.41</v>
      </c>
      <c r="M175" s="54">
        <v>2.67</v>
      </c>
    </row>
    <row r="176" spans="1:13" x14ac:dyDescent="0.2">
      <c r="A176" s="56">
        <f t="shared" si="3"/>
        <v>42979</v>
      </c>
      <c r="B176" s="54">
        <v>0.97</v>
      </c>
      <c r="C176" s="54" t="s">
        <v>29</v>
      </c>
      <c r="D176" s="54">
        <v>1.05</v>
      </c>
      <c r="E176" s="54">
        <v>1.1599999999999999</v>
      </c>
      <c r="F176" s="54">
        <v>1.24</v>
      </c>
      <c r="G176" s="54">
        <v>1.32</v>
      </c>
      <c r="H176" s="54">
        <v>1.44</v>
      </c>
      <c r="I176" s="55">
        <v>1.71</v>
      </c>
      <c r="J176" s="54">
        <v>1.96</v>
      </c>
      <c r="K176" s="54">
        <v>2.14</v>
      </c>
      <c r="L176" s="54">
        <v>2.4900000000000002</v>
      </c>
      <c r="M176" s="54">
        <v>2.75</v>
      </c>
    </row>
    <row r="177" spans="1:13" x14ac:dyDescent="0.2">
      <c r="A177" s="56">
        <f t="shared" si="3"/>
        <v>42982</v>
      </c>
      <c r="B177" s="54">
        <v>0.99</v>
      </c>
      <c r="C177" s="54" t="s">
        <v>29</v>
      </c>
      <c r="D177" s="54">
        <v>1.03</v>
      </c>
      <c r="E177" s="54">
        <v>1.1599999999999999</v>
      </c>
      <c r="F177" s="54">
        <v>1.27</v>
      </c>
      <c r="G177" s="54">
        <v>1.33</v>
      </c>
      <c r="H177" s="54">
        <v>1.46</v>
      </c>
      <c r="I177" s="55">
        <v>1.75</v>
      </c>
      <c r="J177" s="54">
        <v>1.99</v>
      </c>
      <c r="K177" s="54">
        <v>2.17</v>
      </c>
      <c r="L177" s="54">
        <v>2.52</v>
      </c>
      <c r="M177" s="54">
        <v>2.78</v>
      </c>
    </row>
    <row r="178" spans="1:13" x14ac:dyDescent="0.2">
      <c r="A178" s="56">
        <f t="shared" si="3"/>
        <v>42983</v>
      </c>
      <c r="B178" s="54">
        <v>0.99</v>
      </c>
      <c r="C178" s="54" t="s">
        <v>29</v>
      </c>
      <c r="D178" s="54">
        <v>1.04</v>
      </c>
      <c r="E178" s="54">
        <v>1.1599999999999999</v>
      </c>
      <c r="F178" s="54">
        <v>1.27</v>
      </c>
      <c r="G178" s="54">
        <v>1.35</v>
      </c>
      <c r="H178" s="54">
        <v>1.48</v>
      </c>
      <c r="I178" s="55">
        <v>1.78</v>
      </c>
      <c r="J178" s="54">
        <v>2.0099999999999998</v>
      </c>
      <c r="K178" s="54">
        <v>2.2000000000000002</v>
      </c>
      <c r="L178" s="54">
        <v>2.5299999999999998</v>
      </c>
      <c r="M178" s="54">
        <v>2.79</v>
      </c>
    </row>
    <row r="179" spans="1:13" x14ac:dyDescent="0.2">
      <c r="A179" s="56">
        <f t="shared" si="3"/>
        <v>42984</v>
      </c>
      <c r="B179" s="54">
        <v>0.99</v>
      </c>
      <c r="C179" s="54" t="s">
        <v>29</v>
      </c>
      <c r="D179" s="54">
        <v>1.05</v>
      </c>
      <c r="E179" s="54">
        <v>1.17</v>
      </c>
      <c r="F179" s="54">
        <v>1.28</v>
      </c>
      <c r="G179" s="54">
        <v>1.37</v>
      </c>
      <c r="H179" s="54">
        <v>1.5</v>
      </c>
      <c r="I179" s="55">
        <v>1.79</v>
      </c>
      <c r="J179" s="54">
        <v>2.0099999999999998</v>
      </c>
      <c r="K179" s="54">
        <v>2.2000000000000002</v>
      </c>
      <c r="L179" s="54">
        <v>2.52</v>
      </c>
      <c r="M179" s="54">
        <v>2.77</v>
      </c>
    </row>
    <row r="180" spans="1:13" x14ac:dyDescent="0.2">
      <c r="A180" s="56">
        <f t="shared" si="3"/>
        <v>42985</v>
      </c>
      <c r="B180" s="54">
        <v>0.98</v>
      </c>
      <c r="C180" s="54" t="s">
        <v>29</v>
      </c>
      <c r="D180" s="54">
        <v>1.05</v>
      </c>
      <c r="E180" s="54">
        <v>1.17</v>
      </c>
      <c r="F180" s="54">
        <v>1.3</v>
      </c>
      <c r="G180" s="54">
        <v>1.39</v>
      </c>
      <c r="H180" s="54">
        <v>1.53</v>
      </c>
      <c r="I180" s="55">
        <v>1.81</v>
      </c>
      <c r="J180" s="54">
        <v>2.04</v>
      </c>
      <c r="K180" s="54">
        <v>2.2000000000000002</v>
      </c>
      <c r="L180" s="54">
        <v>2.52</v>
      </c>
      <c r="M180" s="54">
        <v>2.77</v>
      </c>
    </row>
    <row r="181" spans="1:13" x14ac:dyDescent="0.2">
      <c r="A181" s="56">
        <f t="shared" si="3"/>
        <v>42986</v>
      </c>
      <c r="B181" s="54">
        <v>0.96</v>
      </c>
      <c r="C181" s="54" t="s">
        <v>29</v>
      </c>
      <c r="D181" s="54">
        <v>1.05</v>
      </c>
      <c r="E181" s="54">
        <v>1.18</v>
      </c>
      <c r="F181" s="54">
        <v>1.3</v>
      </c>
      <c r="G181" s="54">
        <v>1.4</v>
      </c>
      <c r="H181" s="54">
        <v>1.54</v>
      </c>
      <c r="I181" s="55">
        <v>1.83</v>
      </c>
      <c r="J181" s="54">
        <v>2.06</v>
      </c>
      <c r="K181" s="54">
        <v>2.23</v>
      </c>
      <c r="L181" s="54">
        <v>2.56</v>
      </c>
      <c r="M181" s="54">
        <v>2.8</v>
      </c>
    </row>
    <row r="182" spans="1:13" x14ac:dyDescent="0.2">
      <c r="A182" s="56">
        <f t="shared" si="3"/>
        <v>42989</v>
      </c>
      <c r="B182" s="54">
        <v>0.97</v>
      </c>
      <c r="C182" s="54" t="s">
        <v>29</v>
      </c>
      <c r="D182" s="54">
        <v>1.04</v>
      </c>
      <c r="E182" s="54">
        <v>1.19</v>
      </c>
      <c r="F182" s="54">
        <v>1.31</v>
      </c>
      <c r="G182" s="54">
        <v>1.4</v>
      </c>
      <c r="H182" s="54">
        <v>1.55</v>
      </c>
      <c r="I182" s="55">
        <v>1.84</v>
      </c>
      <c r="J182" s="54">
        <v>2.0699999999999998</v>
      </c>
      <c r="K182" s="54">
        <v>2.2400000000000002</v>
      </c>
      <c r="L182" s="54">
        <v>2.57</v>
      </c>
      <c r="M182" s="54">
        <v>2.81</v>
      </c>
    </row>
    <row r="183" spans="1:13" x14ac:dyDescent="0.2">
      <c r="A183" s="56">
        <f t="shared" si="3"/>
        <v>42990</v>
      </c>
      <c r="B183" s="54">
        <v>0.98</v>
      </c>
      <c r="C183" s="54" t="s">
        <v>29</v>
      </c>
      <c r="D183" s="54">
        <v>1.04</v>
      </c>
      <c r="E183" s="54">
        <v>1.2</v>
      </c>
      <c r="F183" s="54">
        <v>1.32</v>
      </c>
      <c r="G183" s="54">
        <v>1.45</v>
      </c>
      <c r="H183" s="54">
        <v>1.6</v>
      </c>
      <c r="I183" s="55">
        <v>1.89</v>
      </c>
      <c r="J183" s="54">
        <v>2.12</v>
      </c>
      <c r="K183" s="54">
        <v>2.2799999999999998</v>
      </c>
      <c r="L183" s="54">
        <v>2.59</v>
      </c>
      <c r="M183" s="54">
        <v>2.82</v>
      </c>
    </row>
    <row r="184" spans="1:13" x14ac:dyDescent="0.2">
      <c r="A184" s="56">
        <f t="shared" si="3"/>
        <v>42991</v>
      </c>
      <c r="B184" s="54">
        <v>0.99</v>
      </c>
      <c r="C184" s="54" t="s">
        <v>29</v>
      </c>
      <c r="D184" s="54">
        <v>1.04</v>
      </c>
      <c r="E184" s="54">
        <v>1.19</v>
      </c>
      <c r="F184" s="54">
        <v>1.31</v>
      </c>
      <c r="G184" s="54">
        <v>1.45</v>
      </c>
      <c r="H184" s="54">
        <v>1.59</v>
      </c>
      <c r="I184" s="55">
        <v>1.89</v>
      </c>
      <c r="J184" s="54">
        <v>2.11</v>
      </c>
      <c r="K184" s="54">
        <v>2.27</v>
      </c>
      <c r="L184" s="54">
        <v>2.57</v>
      </c>
      <c r="M184" s="54">
        <v>2.8</v>
      </c>
    </row>
    <row r="185" spans="1:13" x14ac:dyDescent="0.2">
      <c r="A185" s="56">
        <f t="shared" si="3"/>
        <v>42992</v>
      </c>
      <c r="B185" s="54">
        <v>0.97</v>
      </c>
      <c r="C185" s="54" t="s">
        <v>29</v>
      </c>
      <c r="D185" s="54">
        <v>1.03</v>
      </c>
      <c r="E185" s="54">
        <v>1.19</v>
      </c>
      <c r="F185" s="54">
        <v>1.3</v>
      </c>
      <c r="G185" s="54">
        <v>1.46</v>
      </c>
      <c r="H185" s="54">
        <v>1.58</v>
      </c>
      <c r="I185" s="55">
        <v>1.88</v>
      </c>
      <c r="J185" s="54">
        <v>2.1</v>
      </c>
      <c r="K185" s="54">
        <v>2.2599999999999998</v>
      </c>
      <c r="L185" s="54">
        <v>2.57</v>
      </c>
      <c r="M185" s="54">
        <v>2.8</v>
      </c>
    </row>
    <row r="186" spans="1:13" x14ac:dyDescent="0.2">
      <c r="A186" s="56">
        <f t="shared" si="3"/>
        <v>42993</v>
      </c>
      <c r="B186" s="54">
        <v>0.97</v>
      </c>
      <c r="C186" s="54" t="s">
        <v>29</v>
      </c>
      <c r="D186" s="54">
        <v>1.05</v>
      </c>
      <c r="E186" s="54">
        <v>1.19</v>
      </c>
      <c r="F186" s="54">
        <v>1.3</v>
      </c>
      <c r="G186" s="54">
        <v>1.44</v>
      </c>
      <c r="H186" s="54">
        <v>1.56</v>
      </c>
      <c r="I186" s="55">
        <v>1.85</v>
      </c>
      <c r="J186" s="54">
        <v>2.0699999999999998</v>
      </c>
      <c r="K186" s="54">
        <v>2.2200000000000002</v>
      </c>
      <c r="L186" s="54">
        <v>2.5299999999999998</v>
      </c>
      <c r="M186" s="54">
        <v>2.76</v>
      </c>
    </row>
    <row r="187" spans="1:13" x14ac:dyDescent="0.2">
      <c r="A187" s="56">
        <f t="shared" si="3"/>
        <v>42996</v>
      </c>
      <c r="B187" s="54">
        <v>0.96</v>
      </c>
      <c r="C187" s="54" t="s">
        <v>29</v>
      </c>
      <c r="D187" s="54">
        <v>1.06</v>
      </c>
      <c r="E187" s="54">
        <v>1.19</v>
      </c>
      <c r="F187" s="54">
        <v>1.31</v>
      </c>
      <c r="G187" s="54">
        <v>1.45</v>
      </c>
      <c r="H187" s="54">
        <v>1.57</v>
      </c>
      <c r="I187" s="55">
        <v>1.87</v>
      </c>
      <c r="J187" s="54">
        <v>2.08</v>
      </c>
      <c r="K187" s="54">
        <v>2.2400000000000002</v>
      </c>
      <c r="L187" s="54">
        <v>2.54</v>
      </c>
      <c r="M187" s="54">
        <v>2.78</v>
      </c>
    </row>
    <row r="188" spans="1:13" x14ac:dyDescent="0.2">
      <c r="A188" s="56">
        <f t="shared" si="3"/>
        <v>42997</v>
      </c>
      <c r="B188" s="54">
        <v>0.99</v>
      </c>
      <c r="C188" s="54" t="s">
        <v>29</v>
      </c>
      <c r="D188" s="54">
        <v>1.07</v>
      </c>
      <c r="E188" s="54">
        <v>1.2</v>
      </c>
      <c r="F188" s="54">
        <v>1.33</v>
      </c>
      <c r="G188" s="54">
        <v>1.47</v>
      </c>
      <c r="H188" s="54">
        <v>1.6</v>
      </c>
      <c r="I188" s="55">
        <v>1.91</v>
      </c>
      <c r="J188" s="54">
        <v>2.14</v>
      </c>
      <c r="K188" s="54">
        <v>2.31</v>
      </c>
      <c r="L188" s="54">
        <v>2.62</v>
      </c>
      <c r="M188" s="54">
        <v>2.86</v>
      </c>
    </row>
    <row r="189" spans="1:13" x14ac:dyDescent="0.2">
      <c r="A189" s="56">
        <f t="shared" si="3"/>
        <v>42998</v>
      </c>
      <c r="B189" s="54">
        <v>0.97</v>
      </c>
      <c r="C189" s="54" t="s">
        <v>29</v>
      </c>
      <c r="D189" s="54">
        <v>1.06</v>
      </c>
      <c r="E189" s="54">
        <v>1.18</v>
      </c>
      <c r="F189" s="54">
        <v>1.31</v>
      </c>
      <c r="G189" s="54">
        <v>1.45</v>
      </c>
      <c r="H189" s="54">
        <v>1.59</v>
      </c>
      <c r="I189" s="55">
        <v>1.89</v>
      </c>
      <c r="J189" s="54">
        <v>2.13</v>
      </c>
      <c r="K189" s="54">
        <v>2.31</v>
      </c>
      <c r="L189" s="54">
        <v>2.63</v>
      </c>
      <c r="M189" s="54">
        <v>2.87</v>
      </c>
    </row>
    <row r="190" spans="1:13" x14ac:dyDescent="0.2">
      <c r="A190" s="56">
        <f t="shared" si="3"/>
        <v>42999</v>
      </c>
      <c r="B190" s="54">
        <v>0.96</v>
      </c>
      <c r="C190" s="54" t="s">
        <v>29</v>
      </c>
      <c r="D190" s="54">
        <v>1.06</v>
      </c>
      <c r="E190" s="54">
        <v>1.2</v>
      </c>
      <c r="F190" s="54">
        <v>1.31</v>
      </c>
      <c r="G190" s="54">
        <v>1.47</v>
      </c>
      <c r="H190" s="54">
        <v>1.62</v>
      </c>
      <c r="I190" s="55">
        <v>1.92</v>
      </c>
      <c r="J190" s="54">
        <v>2.16</v>
      </c>
      <c r="K190" s="54">
        <v>2.33</v>
      </c>
      <c r="L190" s="54">
        <v>2.63</v>
      </c>
      <c r="M190" s="54">
        <v>2.86</v>
      </c>
    </row>
    <row r="191" spans="1:13" x14ac:dyDescent="0.2">
      <c r="A191" s="56">
        <f t="shared" si="3"/>
        <v>43000</v>
      </c>
      <c r="B191" s="54">
        <v>0.95</v>
      </c>
      <c r="C191" s="54" t="s">
        <v>29</v>
      </c>
      <c r="D191" s="54">
        <v>1.01</v>
      </c>
      <c r="E191" s="54">
        <v>1.22</v>
      </c>
      <c r="F191" s="54">
        <v>1.31</v>
      </c>
      <c r="G191" s="54">
        <v>1.49</v>
      </c>
      <c r="H191" s="54">
        <v>1.63</v>
      </c>
      <c r="I191" s="55">
        <v>1.94</v>
      </c>
      <c r="J191" s="54">
        <v>2.17</v>
      </c>
      <c r="K191" s="54">
        <v>2.34</v>
      </c>
      <c r="L191" s="54">
        <v>2.64</v>
      </c>
      <c r="M191" s="54">
        <v>2.87</v>
      </c>
    </row>
    <row r="192" spans="1:13" x14ac:dyDescent="0.2">
      <c r="A192" s="56">
        <f t="shared" si="3"/>
        <v>43003</v>
      </c>
      <c r="B192" s="54">
        <v>1.01</v>
      </c>
      <c r="C192" s="54" t="s">
        <v>29</v>
      </c>
      <c r="D192" s="54">
        <v>1.07</v>
      </c>
      <c r="E192" s="54">
        <v>1.21</v>
      </c>
      <c r="F192" s="54">
        <v>1.32</v>
      </c>
      <c r="G192" s="54">
        <v>1.47</v>
      </c>
      <c r="H192" s="54">
        <v>1.62</v>
      </c>
      <c r="I192" s="55">
        <v>1.92</v>
      </c>
      <c r="J192" s="54">
        <v>2.15</v>
      </c>
      <c r="K192" s="54">
        <v>2.33</v>
      </c>
      <c r="L192" s="54">
        <v>2.63</v>
      </c>
      <c r="M192" s="54">
        <v>2.87</v>
      </c>
    </row>
    <row r="193" spans="1:13" x14ac:dyDescent="0.2">
      <c r="A193" s="56">
        <f t="shared" si="3"/>
        <v>43004</v>
      </c>
      <c r="B193" s="54">
        <v>1</v>
      </c>
      <c r="C193" s="54" t="s">
        <v>29</v>
      </c>
      <c r="D193" s="54">
        <v>1.08</v>
      </c>
      <c r="E193" s="54">
        <v>1.21</v>
      </c>
      <c r="F193" s="54">
        <v>1.33</v>
      </c>
      <c r="G193" s="54">
        <v>1.47</v>
      </c>
      <c r="H193" s="54">
        <v>1.62</v>
      </c>
      <c r="I193" s="55">
        <v>1.92</v>
      </c>
      <c r="J193" s="54">
        <v>2.15</v>
      </c>
      <c r="K193" s="54">
        <v>2.33</v>
      </c>
      <c r="L193" s="54">
        <v>2.64</v>
      </c>
      <c r="M193" s="54">
        <v>2.87</v>
      </c>
    </row>
    <row r="194" spans="1:13" x14ac:dyDescent="0.2">
      <c r="A194" s="56">
        <f t="shared" si="3"/>
        <v>43005</v>
      </c>
      <c r="B194" s="54">
        <v>1.02</v>
      </c>
      <c r="C194" s="54" t="s">
        <v>29</v>
      </c>
      <c r="D194" s="54">
        <v>1.07</v>
      </c>
      <c r="E194" s="54">
        <v>1.21</v>
      </c>
      <c r="F194" s="54">
        <v>1.35</v>
      </c>
      <c r="G194" s="54">
        <v>1.49</v>
      </c>
      <c r="H194" s="54">
        <v>1.63</v>
      </c>
      <c r="I194" s="55">
        <v>1.94</v>
      </c>
      <c r="J194" s="54">
        <v>2.17</v>
      </c>
      <c r="K194" s="54">
        <v>2.35</v>
      </c>
      <c r="L194" s="54">
        <v>2.65</v>
      </c>
      <c r="M194" s="54">
        <v>2.89</v>
      </c>
    </row>
    <row r="195" spans="1:13" x14ac:dyDescent="0.2">
      <c r="A195" s="56">
        <f t="shared" si="3"/>
        <v>43006</v>
      </c>
      <c r="B195" s="54">
        <v>1.03</v>
      </c>
      <c r="C195" s="54" t="s">
        <v>29</v>
      </c>
      <c r="D195" s="54">
        <v>1.07</v>
      </c>
      <c r="E195" s="54">
        <v>1.22</v>
      </c>
      <c r="F195" s="54">
        <v>1.35</v>
      </c>
      <c r="G195" s="54">
        <v>1.54</v>
      </c>
      <c r="H195" s="54">
        <v>1.66</v>
      </c>
      <c r="I195" s="55">
        <v>1.97</v>
      </c>
      <c r="J195" s="54">
        <v>2.2000000000000002</v>
      </c>
      <c r="K195" s="54">
        <v>2.37</v>
      </c>
      <c r="L195" s="54">
        <v>2.68</v>
      </c>
      <c r="M195" s="54">
        <v>2.91</v>
      </c>
    </row>
    <row r="196" spans="1:13" x14ac:dyDescent="0.2">
      <c r="A196" s="56">
        <f t="shared" si="3"/>
        <v>43007</v>
      </c>
      <c r="B196" s="54">
        <v>1.03</v>
      </c>
      <c r="C196" s="54" t="s">
        <v>29</v>
      </c>
      <c r="D196" s="54">
        <v>1.08</v>
      </c>
      <c r="E196" s="54">
        <v>1.26</v>
      </c>
      <c r="F196" s="54">
        <v>1.42</v>
      </c>
      <c r="G196" s="54">
        <v>1.51</v>
      </c>
      <c r="H196" s="54">
        <v>1.64</v>
      </c>
      <c r="I196" s="55">
        <v>1.95</v>
      </c>
      <c r="J196" s="54">
        <v>2.1800000000000002</v>
      </c>
      <c r="K196" s="54">
        <v>2.35</v>
      </c>
      <c r="L196" s="54">
        <v>2.65</v>
      </c>
      <c r="M196" s="54">
        <v>2.88</v>
      </c>
    </row>
    <row r="197" spans="1:13" x14ac:dyDescent="0.2">
      <c r="A197" s="56">
        <f t="shared" si="3"/>
        <v>43010</v>
      </c>
      <c r="B197" s="54">
        <v>1.04</v>
      </c>
      <c r="C197" s="54" t="s">
        <v>29</v>
      </c>
      <c r="D197" s="54">
        <v>1.1000000000000001</v>
      </c>
      <c r="E197" s="54">
        <v>1.25</v>
      </c>
      <c r="F197" s="54">
        <v>1.4</v>
      </c>
      <c r="G197" s="54">
        <v>1.51</v>
      </c>
      <c r="H197" s="54">
        <v>1.66</v>
      </c>
      <c r="I197" s="55">
        <v>1.95</v>
      </c>
      <c r="J197" s="54">
        <v>2.17</v>
      </c>
      <c r="K197" s="54">
        <v>2.35</v>
      </c>
      <c r="L197" s="54">
        <v>2.64</v>
      </c>
      <c r="M197" s="54">
        <v>2.88</v>
      </c>
    </row>
    <row r="198" spans="1:13" x14ac:dyDescent="0.2">
      <c r="A198" s="56">
        <f t="shared" si="3"/>
        <v>43011</v>
      </c>
      <c r="B198" s="54">
        <v>0.99</v>
      </c>
      <c r="C198" s="54" t="s">
        <v>29</v>
      </c>
      <c r="D198" s="54">
        <v>1.0900000000000001</v>
      </c>
      <c r="E198" s="54">
        <v>1.27</v>
      </c>
      <c r="F198" s="54">
        <v>1.41</v>
      </c>
      <c r="G198" s="54">
        <v>1.51</v>
      </c>
      <c r="H198" s="54">
        <v>1.66</v>
      </c>
      <c r="I198" s="55">
        <v>1.95</v>
      </c>
      <c r="J198" s="54">
        <v>2.16</v>
      </c>
      <c r="K198" s="54">
        <v>2.33</v>
      </c>
      <c r="L198" s="54">
        <v>2.62</v>
      </c>
      <c r="M198" s="54">
        <v>2.86</v>
      </c>
    </row>
    <row r="199" spans="1:13" x14ac:dyDescent="0.2">
      <c r="A199" s="56">
        <f t="shared" si="3"/>
        <v>43012</v>
      </c>
      <c r="B199" s="54">
        <v>0.97</v>
      </c>
      <c r="C199" s="54" t="s">
        <v>29</v>
      </c>
      <c r="D199" s="54">
        <v>1.0900000000000001</v>
      </c>
      <c r="E199" s="54">
        <v>1.26</v>
      </c>
      <c r="F199" s="54">
        <v>1.39</v>
      </c>
      <c r="G199" s="54">
        <v>1.51</v>
      </c>
      <c r="H199" s="54">
        <v>1.64</v>
      </c>
      <c r="I199" s="55">
        <v>1.91</v>
      </c>
      <c r="J199" s="54">
        <v>2.12</v>
      </c>
      <c r="K199" s="54">
        <v>2.2799999999999998</v>
      </c>
      <c r="L199" s="54">
        <v>2.58</v>
      </c>
      <c r="M199" s="54">
        <v>2.81</v>
      </c>
    </row>
    <row r="200" spans="1:13" x14ac:dyDescent="0.2">
      <c r="A200" s="56">
        <f t="shared" si="3"/>
        <v>43013</v>
      </c>
      <c r="B200" s="54">
        <v>0.97</v>
      </c>
      <c r="C200" s="54" t="s">
        <v>29</v>
      </c>
      <c r="D200" s="54">
        <v>1.1000000000000001</v>
      </c>
      <c r="E200" s="54">
        <v>1.24</v>
      </c>
      <c r="F200" s="54">
        <v>1.42</v>
      </c>
      <c r="G200" s="54">
        <v>1.54</v>
      </c>
      <c r="H200" s="54">
        <v>1.68</v>
      </c>
      <c r="I200" s="55">
        <v>1.95</v>
      </c>
      <c r="J200" s="54">
        <v>2.15</v>
      </c>
      <c r="K200" s="54">
        <v>2.2999999999999998</v>
      </c>
      <c r="L200" s="54">
        <v>2.58</v>
      </c>
      <c r="M200" s="54">
        <v>2.82</v>
      </c>
    </row>
    <row r="201" spans="1:13" x14ac:dyDescent="0.2">
      <c r="A201" s="56">
        <f t="shared" si="3"/>
        <v>43014</v>
      </c>
      <c r="B201" s="54">
        <v>0.99</v>
      </c>
      <c r="C201" s="54" t="s">
        <v>29</v>
      </c>
      <c r="D201" s="54">
        <v>1.0900000000000001</v>
      </c>
      <c r="E201" s="54">
        <v>1.25</v>
      </c>
      <c r="F201" s="54">
        <v>1.41</v>
      </c>
      <c r="G201" s="54">
        <v>1.54</v>
      </c>
      <c r="H201" s="54">
        <v>1.69</v>
      </c>
      <c r="I201" s="55">
        <v>1.97</v>
      </c>
      <c r="J201" s="54">
        <v>2.15</v>
      </c>
      <c r="K201" s="54">
        <v>2.2999999999999998</v>
      </c>
      <c r="L201" s="54">
        <v>2.58</v>
      </c>
      <c r="M201" s="54">
        <v>2.8</v>
      </c>
    </row>
    <row r="202" spans="1:13" x14ac:dyDescent="0.2">
      <c r="A202" s="56">
        <f t="shared" si="3"/>
        <v>43017</v>
      </c>
      <c r="B202" s="54">
        <v>0.99</v>
      </c>
      <c r="C202" s="54" t="s">
        <v>29</v>
      </c>
      <c r="D202" s="54">
        <v>1.0900000000000001</v>
      </c>
      <c r="E202" s="54">
        <v>1.24</v>
      </c>
      <c r="F202" s="54">
        <v>1.42</v>
      </c>
      <c r="G202" s="54">
        <v>1.59</v>
      </c>
      <c r="H202" s="54">
        <v>1.7</v>
      </c>
      <c r="I202" s="55">
        <v>1.99</v>
      </c>
      <c r="J202" s="54">
        <v>2.19</v>
      </c>
      <c r="K202" s="54">
        <v>2.34</v>
      </c>
      <c r="L202" s="54">
        <v>2.62</v>
      </c>
      <c r="M202" s="54">
        <v>2.85</v>
      </c>
    </row>
    <row r="203" spans="1:13" x14ac:dyDescent="0.2">
      <c r="A203" s="56">
        <f t="shared" si="3"/>
        <v>43018</v>
      </c>
      <c r="B203" s="54">
        <v>0.99</v>
      </c>
      <c r="C203" s="54" t="s">
        <v>29</v>
      </c>
      <c r="D203" s="54">
        <v>1.1000000000000001</v>
      </c>
      <c r="E203" s="54">
        <v>1.25</v>
      </c>
      <c r="F203" s="54">
        <v>1.41</v>
      </c>
      <c r="G203" s="54">
        <v>1.58</v>
      </c>
      <c r="H203" s="54">
        <v>1.69</v>
      </c>
      <c r="I203" s="55">
        <v>1.98</v>
      </c>
      <c r="J203" s="54">
        <v>2.1800000000000002</v>
      </c>
      <c r="K203" s="54">
        <v>2.33</v>
      </c>
      <c r="L203" s="54">
        <v>2.6</v>
      </c>
      <c r="M203" s="54">
        <v>2.83</v>
      </c>
    </row>
    <row r="204" spans="1:13" x14ac:dyDescent="0.2">
      <c r="A204" s="56">
        <f t="shared" ref="A204:A252" si="4">WORKDAY(A203,1)</f>
        <v>43019</v>
      </c>
      <c r="B204" s="54">
        <v>0.99</v>
      </c>
      <c r="C204" s="54" t="s">
        <v>29</v>
      </c>
      <c r="D204" s="54">
        <v>1.1100000000000001</v>
      </c>
      <c r="E204" s="54">
        <v>1.27</v>
      </c>
      <c r="F204" s="54">
        <v>1.43</v>
      </c>
      <c r="G204" s="54">
        <v>1.6</v>
      </c>
      <c r="H204" s="54">
        <v>1.72</v>
      </c>
      <c r="I204" s="55">
        <v>2.0299999999999998</v>
      </c>
      <c r="J204" s="54">
        <v>2.2400000000000002</v>
      </c>
      <c r="K204" s="54">
        <v>2.39</v>
      </c>
      <c r="L204" s="54">
        <v>2.67</v>
      </c>
      <c r="M204" s="54">
        <v>2.89</v>
      </c>
    </row>
    <row r="205" spans="1:13" x14ac:dyDescent="0.2">
      <c r="A205" s="56">
        <f t="shared" si="4"/>
        <v>43020</v>
      </c>
      <c r="B205" s="54">
        <v>1</v>
      </c>
      <c r="C205" s="54" t="s">
        <v>29</v>
      </c>
      <c r="D205" s="54">
        <v>1.0900000000000001</v>
      </c>
      <c r="E205" s="54">
        <v>1.25</v>
      </c>
      <c r="F205" s="54">
        <v>1.42</v>
      </c>
      <c r="G205" s="54">
        <v>1.58</v>
      </c>
      <c r="H205" s="54">
        <v>1.7</v>
      </c>
      <c r="I205" s="55">
        <v>2.0099999999999998</v>
      </c>
      <c r="J205" s="54">
        <v>2.2200000000000002</v>
      </c>
      <c r="K205" s="54">
        <v>2.38</v>
      </c>
      <c r="L205" s="54">
        <v>2.66</v>
      </c>
      <c r="M205" s="54">
        <v>2.89</v>
      </c>
    </row>
    <row r="206" spans="1:13" x14ac:dyDescent="0.2">
      <c r="A206" s="56">
        <f t="shared" si="4"/>
        <v>43021</v>
      </c>
      <c r="B206" s="54">
        <v>1</v>
      </c>
      <c r="C206" s="54" t="s">
        <v>29</v>
      </c>
      <c r="D206" s="54">
        <v>1.1200000000000001</v>
      </c>
      <c r="E206" s="54">
        <v>1.27</v>
      </c>
      <c r="F206" s="54">
        <v>1.43</v>
      </c>
      <c r="G206" s="54">
        <v>1.6</v>
      </c>
      <c r="H206" s="54">
        <v>1.73</v>
      </c>
      <c r="I206" s="55">
        <v>2.0499999999999998</v>
      </c>
      <c r="J206" s="54">
        <v>2.2599999999999998</v>
      </c>
      <c r="K206" s="54">
        <v>2.42</v>
      </c>
      <c r="L206" s="54">
        <v>2.7</v>
      </c>
      <c r="M206" s="54">
        <v>2.92</v>
      </c>
    </row>
    <row r="207" spans="1:13" x14ac:dyDescent="0.2">
      <c r="A207" s="56">
        <f t="shared" si="4"/>
        <v>43024</v>
      </c>
      <c r="B207" s="54">
        <v>1.01</v>
      </c>
      <c r="C207" s="54" t="s">
        <v>29</v>
      </c>
      <c r="D207" s="54">
        <v>1.1200000000000001</v>
      </c>
      <c r="E207" s="54">
        <v>1.27</v>
      </c>
      <c r="F207" s="54">
        <v>1.43</v>
      </c>
      <c r="G207" s="54">
        <v>1.61</v>
      </c>
      <c r="H207" s="54">
        <v>1.74</v>
      </c>
      <c r="I207" s="55">
        <v>2.06</v>
      </c>
      <c r="J207" s="54">
        <v>2.2799999999999998</v>
      </c>
      <c r="K207" s="54">
        <v>2.44</v>
      </c>
      <c r="L207" s="54">
        <v>2.72</v>
      </c>
      <c r="M207" s="54">
        <v>2.95</v>
      </c>
    </row>
    <row r="208" spans="1:13" x14ac:dyDescent="0.2">
      <c r="A208" s="56">
        <f t="shared" si="4"/>
        <v>43025</v>
      </c>
      <c r="B208" s="54">
        <v>0.99</v>
      </c>
      <c r="C208" s="54" t="s">
        <v>29</v>
      </c>
      <c r="D208" s="54">
        <v>1.1100000000000001</v>
      </c>
      <c r="E208" s="54">
        <v>1.29</v>
      </c>
      <c r="F208" s="54">
        <v>1.43</v>
      </c>
      <c r="G208" s="54">
        <v>1.63</v>
      </c>
      <c r="H208" s="54">
        <v>1.76</v>
      </c>
      <c r="I208" s="55">
        <v>2.0699999999999998</v>
      </c>
      <c r="J208" s="54">
        <v>2.2999999999999998</v>
      </c>
      <c r="K208" s="54">
        <v>2.46</v>
      </c>
      <c r="L208" s="54">
        <v>2.74</v>
      </c>
      <c r="M208" s="54">
        <v>2.96</v>
      </c>
    </row>
    <row r="209" spans="1:13" x14ac:dyDescent="0.2">
      <c r="A209" s="56">
        <f t="shared" si="4"/>
        <v>43026</v>
      </c>
      <c r="B209" s="54">
        <v>0.98</v>
      </c>
      <c r="C209" s="54" t="s">
        <v>29</v>
      </c>
      <c r="D209" s="54">
        <v>1.1000000000000001</v>
      </c>
      <c r="E209" s="54">
        <v>1.28</v>
      </c>
      <c r="F209" s="54">
        <v>1.42</v>
      </c>
      <c r="G209" s="54">
        <v>1.59</v>
      </c>
      <c r="H209" s="54">
        <v>1.73</v>
      </c>
      <c r="I209" s="55">
        <v>2.0299999999999998</v>
      </c>
      <c r="J209" s="54">
        <v>2.2599999999999998</v>
      </c>
      <c r="K209" s="54">
        <v>2.42</v>
      </c>
      <c r="L209" s="54">
        <v>2.71</v>
      </c>
      <c r="M209" s="54">
        <v>2.93</v>
      </c>
    </row>
    <row r="210" spans="1:13" x14ac:dyDescent="0.2">
      <c r="A210" s="56">
        <f t="shared" si="4"/>
        <v>43027</v>
      </c>
      <c r="B210" s="54">
        <v>0.97</v>
      </c>
      <c r="C210" s="54" t="s">
        <v>29</v>
      </c>
      <c r="D210" s="54">
        <v>1.1200000000000001</v>
      </c>
      <c r="E210" s="54">
        <v>1.24</v>
      </c>
      <c r="F210" s="54">
        <v>1.42</v>
      </c>
      <c r="G210" s="54">
        <v>1.58</v>
      </c>
      <c r="H210" s="54">
        <v>1.71</v>
      </c>
      <c r="I210" s="55">
        <v>2</v>
      </c>
      <c r="J210" s="54">
        <v>2.2200000000000002</v>
      </c>
      <c r="K210" s="54">
        <v>2.37</v>
      </c>
      <c r="L210" s="54">
        <v>2.66</v>
      </c>
      <c r="M210" s="54">
        <v>2.88</v>
      </c>
    </row>
    <row r="211" spans="1:13" x14ac:dyDescent="0.2">
      <c r="A211" s="56">
        <f t="shared" si="4"/>
        <v>43028</v>
      </c>
      <c r="B211" s="54">
        <v>0.99</v>
      </c>
      <c r="C211" s="54" t="s">
        <v>29</v>
      </c>
      <c r="D211" s="54">
        <v>1.1499999999999999</v>
      </c>
      <c r="E211" s="54">
        <v>1.28</v>
      </c>
      <c r="F211" s="54">
        <v>1.43</v>
      </c>
      <c r="G211" s="54">
        <v>1.6</v>
      </c>
      <c r="H211" s="54">
        <v>1.73</v>
      </c>
      <c r="I211" s="55">
        <v>2.0099999999999998</v>
      </c>
      <c r="J211" s="54">
        <v>2.23</v>
      </c>
      <c r="K211" s="54">
        <v>2.38</v>
      </c>
      <c r="L211" s="54">
        <v>2.66</v>
      </c>
      <c r="M211" s="54">
        <v>2.88</v>
      </c>
    </row>
    <row r="212" spans="1:13" x14ac:dyDescent="0.2">
      <c r="A212" s="56">
        <f t="shared" si="4"/>
        <v>43031</v>
      </c>
      <c r="B212" s="54">
        <v>1.06</v>
      </c>
      <c r="C212" s="54" t="s">
        <v>29</v>
      </c>
      <c r="D212" s="54">
        <v>1.18</v>
      </c>
      <c r="E212" s="54">
        <v>1.3</v>
      </c>
      <c r="F212" s="54">
        <v>1.46</v>
      </c>
      <c r="G212" s="54">
        <v>1.61</v>
      </c>
      <c r="H212" s="54">
        <v>1.74</v>
      </c>
      <c r="I212" s="55">
        <v>2.0099999999999998</v>
      </c>
      <c r="J212" s="54">
        <v>2.2200000000000002</v>
      </c>
      <c r="K212" s="54">
        <v>2.37</v>
      </c>
      <c r="L212" s="54">
        <v>2.63</v>
      </c>
      <c r="M212" s="54">
        <v>2.85</v>
      </c>
    </row>
    <row r="213" spans="1:13" x14ac:dyDescent="0.2">
      <c r="A213" s="56">
        <f t="shared" si="4"/>
        <v>43032</v>
      </c>
      <c r="B213" s="54">
        <v>1.02</v>
      </c>
      <c r="C213" s="54" t="s">
        <v>29</v>
      </c>
      <c r="D213" s="54">
        <v>1.17</v>
      </c>
      <c r="E213" s="54">
        <v>1.29</v>
      </c>
      <c r="F213" s="54">
        <v>1.46</v>
      </c>
      <c r="G213" s="54">
        <v>1.61</v>
      </c>
      <c r="H213" s="54">
        <v>1.73</v>
      </c>
      <c r="I213" s="55">
        <v>2</v>
      </c>
      <c r="J213" s="54">
        <v>2.21</v>
      </c>
      <c r="K213" s="54">
        <v>2.35</v>
      </c>
      <c r="L213" s="54">
        <v>2.61</v>
      </c>
      <c r="M213" s="54">
        <v>2.83</v>
      </c>
    </row>
    <row r="214" spans="1:13" x14ac:dyDescent="0.2">
      <c r="A214" s="56">
        <f t="shared" si="4"/>
        <v>43033</v>
      </c>
      <c r="B214" s="54">
        <v>1.02</v>
      </c>
      <c r="C214" s="54" t="s">
        <v>29</v>
      </c>
      <c r="D214" s="54">
        <v>1.18</v>
      </c>
      <c r="E214" s="54">
        <v>1.31</v>
      </c>
      <c r="F214" s="54">
        <v>1.49</v>
      </c>
      <c r="G214" s="54">
        <v>1.63</v>
      </c>
      <c r="H214" s="54">
        <v>1.74</v>
      </c>
      <c r="I214" s="55">
        <v>1.99</v>
      </c>
      <c r="J214" s="54">
        <v>2.19</v>
      </c>
      <c r="K214" s="54">
        <v>2.34</v>
      </c>
      <c r="L214" s="54">
        <v>2.59</v>
      </c>
      <c r="M214" s="54">
        <v>2.82</v>
      </c>
    </row>
    <row r="215" spans="1:13" x14ac:dyDescent="0.2">
      <c r="A215" s="56">
        <f t="shared" si="4"/>
        <v>43034</v>
      </c>
      <c r="B215" s="54">
        <v>1.03</v>
      </c>
      <c r="C215" s="54" t="s">
        <v>29</v>
      </c>
      <c r="D215" s="54">
        <v>1.19</v>
      </c>
      <c r="E215" s="54">
        <v>1.3</v>
      </c>
      <c r="F215" s="54">
        <v>1.5</v>
      </c>
      <c r="G215" s="54">
        <v>1.61</v>
      </c>
      <c r="H215" s="54">
        <v>1.73</v>
      </c>
      <c r="I215" s="55">
        <v>1.99</v>
      </c>
      <c r="J215" s="54">
        <v>2.17</v>
      </c>
      <c r="K215" s="54">
        <v>2.3199999999999998</v>
      </c>
      <c r="L215" s="54">
        <v>2.58</v>
      </c>
      <c r="M215" s="54">
        <v>2.8</v>
      </c>
    </row>
    <row r="216" spans="1:13" x14ac:dyDescent="0.2">
      <c r="A216" s="56">
        <f t="shared" si="4"/>
        <v>43035</v>
      </c>
      <c r="B216" s="54">
        <v>1.05</v>
      </c>
      <c r="C216" s="54" t="s">
        <v>29</v>
      </c>
      <c r="D216" s="54">
        <v>1.22</v>
      </c>
      <c r="E216" s="54">
        <v>1.33</v>
      </c>
      <c r="F216" s="54">
        <v>1.49</v>
      </c>
      <c r="G216" s="54">
        <v>1.63</v>
      </c>
      <c r="H216" s="54">
        <v>1.75</v>
      </c>
      <c r="I216" s="55">
        <v>1.99</v>
      </c>
      <c r="J216" s="54">
        <v>2.17</v>
      </c>
      <c r="K216" s="54">
        <v>2.3199999999999998</v>
      </c>
      <c r="L216" s="54">
        <v>2.56</v>
      </c>
      <c r="M216" s="54">
        <v>2.77</v>
      </c>
    </row>
    <row r="217" spans="1:13" x14ac:dyDescent="0.2">
      <c r="A217" s="56">
        <f t="shared" si="4"/>
        <v>43038</v>
      </c>
      <c r="B217" s="54">
        <v>1.05</v>
      </c>
      <c r="C217" s="54" t="s">
        <v>29</v>
      </c>
      <c r="D217" s="54">
        <v>1.23</v>
      </c>
      <c r="E217" s="54">
        <v>1.35</v>
      </c>
      <c r="F217" s="54">
        <v>1.53</v>
      </c>
      <c r="G217" s="54">
        <v>1.65</v>
      </c>
      <c r="H217" s="54">
        <v>1.77</v>
      </c>
      <c r="I217" s="55">
        <v>2.0099999999999998</v>
      </c>
      <c r="J217" s="54">
        <v>2.19</v>
      </c>
      <c r="K217" s="54">
        <v>2.3199999999999998</v>
      </c>
      <c r="L217" s="54">
        <v>2.57</v>
      </c>
      <c r="M217" s="54">
        <v>2.79</v>
      </c>
    </row>
    <row r="218" spans="1:13" x14ac:dyDescent="0.2">
      <c r="A218" s="56">
        <f t="shared" si="4"/>
        <v>43039</v>
      </c>
      <c r="B218" s="54">
        <v>1.07</v>
      </c>
      <c r="C218" s="54" t="s">
        <v>29</v>
      </c>
      <c r="D218" s="54">
        <v>1.24</v>
      </c>
      <c r="E218" s="54">
        <v>1.36</v>
      </c>
      <c r="F218" s="54">
        <v>1.53</v>
      </c>
      <c r="G218" s="54">
        <v>1.63</v>
      </c>
      <c r="H218" s="54">
        <v>1.75</v>
      </c>
      <c r="I218" s="55">
        <v>2.0099999999999998</v>
      </c>
      <c r="J218" s="54">
        <v>2.2000000000000002</v>
      </c>
      <c r="K218" s="54">
        <v>2.33</v>
      </c>
      <c r="L218" s="54">
        <v>2.59</v>
      </c>
      <c r="M218" s="54">
        <v>2.81</v>
      </c>
    </row>
    <row r="219" spans="1:13" x14ac:dyDescent="0.2">
      <c r="A219" s="56">
        <f t="shared" si="4"/>
        <v>43040</v>
      </c>
      <c r="B219" s="54">
        <v>1.06</v>
      </c>
      <c r="C219" s="54" t="s">
        <v>29</v>
      </c>
      <c r="D219" s="54">
        <v>1.23</v>
      </c>
      <c r="E219" s="54">
        <v>1.37</v>
      </c>
      <c r="F219" s="54">
        <v>1.54</v>
      </c>
      <c r="G219" s="54">
        <v>1.67</v>
      </c>
      <c r="H219" s="54">
        <v>1.79</v>
      </c>
      <c r="I219" s="55">
        <v>2.06</v>
      </c>
      <c r="J219" s="54">
        <v>2.27</v>
      </c>
      <c r="K219" s="54">
        <v>2.4</v>
      </c>
      <c r="L219" s="54">
        <v>2.67</v>
      </c>
      <c r="M219" s="54">
        <v>2.88</v>
      </c>
    </row>
    <row r="220" spans="1:13" x14ac:dyDescent="0.2">
      <c r="A220" s="56">
        <f t="shared" si="4"/>
        <v>43041</v>
      </c>
      <c r="B220" s="54">
        <v>1.07</v>
      </c>
      <c r="C220" s="54" t="s">
        <v>29</v>
      </c>
      <c r="D220" s="54">
        <v>1.24</v>
      </c>
      <c r="E220" s="54">
        <v>1.37</v>
      </c>
      <c r="F220" s="54">
        <v>1.55</v>
      </c>
      <c r="G220" s="54">
        <v>1.7</v>
      </c>
      <c r="H220" s="54">
        <v>1.82</v>
      </c>
      <c r="I220" s="55">
        <v>2.08</v>
      </c>
      <c r="J220" s="54">
        <v>2.27</v>
      </c>
      <c r="K220" s="54">
        <v>2.4</v>
      </c>
      <c r="L220" s="54">
        <v>2.67</v>
      </c>
      <c r="M220" s="54">
        <v>2.87</v>
      </c>
    </row>
    <row r="221" spans="1:13" x14ac:dyDescent="0.2">
      <c r="A221" s="56">
        <f t="shared" si="4"/>
        <v>43042</v>
      </c>
      <c r="B221" s="54">
        <v>1.06</v>
      </c>
      <c r="C221" s="54" t="s">
        <v>29</v>
      </c>
      <c r="D221" s="54">
        <v>1.26</v>
      </c>
      <c r="E221" s="54">
        <v>1.4</v>
      </c>
      <c r="F221" s="54">
        <v>1.55</v>
      </c>
      <c r="G221" s="54">
        <v>1.68</v>
      </c>
      <c r="H221" s="54">
        <v>1.81</v>
      </c>
      <c r="I221" s="55">
        <v>2.06</v>
      </c>
      <c r="J221" s="54">
        <v>2.2599999999999998</v>
      </c>
      <c r="K221" s="54">
        <v>2.38</v>
      </c>
      <c r="L221" s="54">
        <v>2.64</v>
      </c>
      <c r="M221" s="54">
        <v>2.84</v>
      </c>
    </row>
    <row r="222" spans="1:13" x14ac:dyDescent="0.2">
      <c r="A222" s="56">
        <f t="shared" si="4"/>
        <v>43045</v>
      </c>
      <c r="B222" s="54">
        <v>1.08</v>
      </c>
      <c r="C222" s="54" t="s">
        <v>29</v>
      </c>
      <c r="D222" s="54">
        <v>1.25</v>
      </c>
      <c r="E222" s="54">
        <v>1.39</v>
      </c>
      <c r="F222" s="54">
        <v>1.55</v>
      </c>
      <c r="G222" s="54">
        <v>1.68</v>
      </c>
      <c r="H222" s="54">
        <v>1.79</v>
      </c>
      <c r="I222" s="55">
        <v>2.04</v>
      </c>
      <c r="J222" s="54">
        <v>2.21</v>
      </c>
      <c r="K222" s="54">
        <v>2.33</v>
      </c>
      <c r="L222" s="54">
        <v>2.58</v>
      </c>
      <c r="M222" s="54">
        <v>2.77</v>
      </c>
    </row>
    <row r="223" spans="1:13" x14ac:dyDescent="0.2">
      <c r="A223" s="56">
        <f t="shared" si="4"/>
        <v>43046</v>
      </c>
      <c r="B223" s="54">
        <v>1.08</v>
      </c>
      <c r="C223" s="54" t="s">
        <v>29</v>
      </c>
      <c r="D223" s="54">
        <v>1.27</v>
      </c>
      <c r="E223" s="54">
        <v>1.42</v>
      </c>
      <c r="F223" s="54">
        <v>1.59</v>
      </c>
      <c r="G223" s="54">
        <v>1.72</v>
      </c>
      <c r="H223" s="54">
        <v>1.83</v>
      </c>
      <c r="I223" s="55">
        <v>2.0699999999999998</v>
      </c>
      <c r="J223" s="54">
        <v>2.25</v>
      </c>
      <c r="K223" s="54">
        <v>2.37</v>
      </c>
      <c r="L223" s="54">
        <v>2.62</v>
      </c>
      <c r="M223" s="54">
        <v>2.81</v>
      </c>
    </row>
    <row r="224" spans="1:13" x14ac:dyDescent="0.2">
      <c r="A224" s="56">
        <f t="shared" si="4"/>
        <v>43047</v>
      </c>
      <c r="B224" s="54">
        <v>1.08</v>
      </c>
      <c r="C224" s="54" t="s">
        <v>29</v>
      </c>
      <c r="D224" s="54">
        <v>1.29</v>
      </c>
      <c r="E224" s="54">
        <v>1.42</v>
      </c>
      <c r="F224" s="54">
        <v>1.6</v>
      </c>
      <c r="G224" s="54">
        <v>1.73</v>
      </c>
      <c r="H224" s="54">
        <v>1.83</v>
      </c>
      <c r="I224" s="55">
        <v>2.06</v>
      </c>
      <c r="J224" s="54">
        <v>2.23</v>
      </c>
      <c r="K224" s="54">
        <v>2.35</v>
      </c>
      <c r="L224" s="54">
        <v>2.59</v>
      </c>
      <c r="M224" s="54">
        <v>2.78</v>
      </c>
    </row>
    <row r="225" spans="1:13" x14ac:dyDescent="0.2">
      <c r="A225" s="56">
        <f t="shared" si="4"/>
        <v>43048</v>
      </c>
      <c r="B225" s="54">
        <v>1.0900000000000001</v>
      </c>
      <c r="C225" s="54" t="s">
        <v>29</v>
      </c>
      <c r="D225" s="54">
        <v>1.3</v>
      </c>
      <c r="E225" s="54">
        <v>1.46</v>
      </c>
      <c r="F225" s="54">
        <v>1.62</v>
      </c>
      <c r="G225" s="54">
        <v>1.77</v>
      </c>
      <c r="H225" s="54">
        <v>1.86</v>
      </c>
      <c r="I225" s="55">
        <v>2.09</v>
      </c>
      <c r="J225" s="54">
        <v>2.2599999999999998</v>
      </c>
      <c r="K225" s="54">
        <v>2.37</v>
      </c>
      <c r="L225" s="54">
        <v>2.6</v>
      </c>
      <c r="M225" s="54">
        <v>2.78</v>
      </c>
    </row>
    <row r="226" spans="1:13" x14ac:dyDescent="0.2">
      <c r="A226" s="56">
        <f t="shared" si="4"/>
        <v>43049</v>
      </c>
      <c r="B226" s="54">
        <v>1.1499999999999999</v>
      </c>
      <c r="C226" s="54" t="s">
        <v>29</v>
      </c>
      <c r="D226" s="54">
        <v>1.3</v>
      </c>
      <c r="E226" s="54">
        <v>1.45</v>
      </c>
      <c r="F226" s="54">
        <v>1.62</v>
      </c>
      <c r="G226" s="54">
        <v>1.77</v>
      </c>
      <c r="H226" s="54">
        <v>1.88</v>
      </c>
      <c r="I226" s="55">
        <v>2.11</v>
      </c>
      <c r="J226" s="54">
        <v>2.27</v>
      </c>
      <c r="K226" s="54">
        <v>2.36</v>
      </c>
      <c r="L226" s="54">
        <v>2.58</v>
      </c>
      <c r="M226" s="54">
        <v>2.76</v>
      </c>
    </row>
    <row r="227" spans="1:13" x14ac:dyDescent="0.2">
      <c r="A227" s="56">
        <f t="shared" si="4"/>
        <v>43052</v>
      </c>
      <c r="B227" s="54">
        <v>1.1599999999999999</v>
      </c>
      <c r="C227" s="54" t="s">
        <v>29</v>
      </c>
      <c r="D227" s="54">
        <v>1.29</v>
      </c>
      <c r="E227" s="54">
        <v>1.45</v>
      </c>
      <c r="F227" s="54">
        <v>1.61</v>
      </c>
      <c r="G227" s="54">
        <v>1.74</v>
      </c>
      <c r="H227" s="54">
        <v>1.84</v>
      </c>
      <c r="I227" s="55">
        <v>2.0499999999999998</v>
      </c>
      <c r="J227" s="54">
        <v>2.2200000000000002</v>
      </c>
      <c r="K227" s="54">
        <v>2.3199999999999998</v>
      </c>
      <c r="L227" s="54">
        <v>2.57</v>
      </c>
      <c r="M227" s="54">
        <v>2.75</v>
      </c>
    </row>
    <row r="228" spans="1:13" x14ac:dyDescent="0.2">
      <c r="A228" s="56">
        <f t="shared" si="4"/>
        <v>43053</v>
      </c>
      <c r="B228" s="54">
        <v>1.1399999999999999</v>
      </c>
      <c r="C228" s="54" t="s">
        <v>29</v>
      </c>
      <c r="D228" s="54">
        <v>1.29</v>
      </c>
      <c r="E228" s="54">
        <v>1.45</v>
      </c>
      <c r="F228" s="54">
        <v>1.61</v>
      </c>
      <c r="G228" s="54">
        <v>1.75</v>
      </c>
      <c r="H228" s="54">
        <v>1.85</v>
      </c>
      <c r="I228" s="55">
        <v>2.0699999999999998</v>
      </c>
      <c r="J228" s="54">
        <v>2.23</v>
      </c>
      <c r="K228" s="54">
        <v>2.34</v>
      </c>
      <c r="L228" s="54">
        <v>2.58</v>
      </c>
      <c r="M228" s="54">
        <v>2.76</v>
      </c>
    </row>
    <row r="229" spans="1:13" x14ac:dyDescent="0.2">
      <c r="A229" s="56">
        <f t="shared" si="4"/>
        <v>43054</v>
      </c>
      <c r="B229" s="54">
        <v>1.1499999999999999</v>
      </c>
      <c r="C229" s="54" t="s">
        <v>29</v>
      </c>
      <c r="D229" s="54">
        <v>1.27</v>
      </c>
      <c r="E229" s="54">
        <v>1.41</v>
      </c>
      <c r="F229" s="54">
        <v>1.62</v>
      </c>
      <c r="G229" s="54">
        <v>1.74</v>
      </c>
      <c r="H229" s="54">
        <v>1.84</v>
      </c>
      <c r="I229" s="55">
        <v>2.06</v>
      </c>
      <c r="J229" s="54">
        <v>2.21</v>
      </c>
      <c r="K229" s="54">
        <v>2.3199999999999998</v>
      </c>
      <c r="L229" s="54">
        <v>2.57</v>
      </c>
      <c r="M229" s="54">
        <v>2.76</v>
      </c>
    </row>
    <row r="230" spans="1:13" x14ac:dyDescent="0.2">
      <c r="A230" s="56">
        <f t="shared" si="4"/>
        <v>43055</v>
      </c>
      <c r="B230" s="54">
        <v>1.1599999999999999</v>
      </c>
      <c r="C230" s="54" t="s">
        <v>29</v>
      </c>
      <c r="D230" s="54">
        <v>1.3</v>
      </c>
      <c r="E230" s="54">
        <v>1.46</v>
      </c>
      <c r="F230" s="54">
        <v>1.61</v>
      </c>
      <c r="G230" s="54">
        <v>1.75</v>
      </c>
      <c r="H230" s="54">
        <v>1.85</v>
      </c>
      <c r="I230" s="55">
        <v>2.0699999999999998</v>
      </c>
      <c r="J230" s="54">
        <v>2.2400000000000002</v>
      </c>
      <c r="K230" s="54">
        <v>2.34</v>
      </c>
      <c r="L230" s="54">
        <v>2.58</v>
      </c>
      <c r="M230" s="54">
        <v>2.77</v>
      </c>
    </row>
    <row r="231" spans="1:13" x14ac:dyDescent="0.2">
      <c r="A231" s="56">
        <f t="shared" si="4"/>
        <v>43056</v>
      </c>
      <c r="B231" s="54">
        <v>1.17</v>
      </c>
      <c r="C231" s="54" t="s">
        <v>29</v>
      </c>
      <c r="D231" s="54">
        <v>1.29</v>
      </c>
      <c r="E231" s="54">
        <v>1.45</v>
      </c>
      <c r="F231" s="54">
        <v>1.61</v>
      </c>
      <c r="G231" s="54">
        <v>1.78</v>
      </c>
      <c r="H231" s="54">
        <v>1.86</v>
      </c>
      <c r="I231" s="55">
        <v>2.09</v>
      </c>
      <c r="J231" s="54">
        <v>2.27</v>
      </c>
      <c r="K231" s="54">
        <v>2.37</v>
      </c>
      <c r="L231" s="54">
        <v>2.62</v>
      </c>
      <c r="M231" s="54">
        <v>2.81</v>
      </c>
    </row>
    <row r="232" spans="1:13" x14ac:dyDescent="0.2">
      <c r="A232" s="56">
        <f t="shared" si="4"/>
        <v>43059</v>
      </c>
      <c r="B232" s="54">
        <v>1.1399999999999999</v>
      </c>
      <c r="C232" s="54" t="s">
        <v>29</v>
      </c>
      <c r="D232" s="54">
        <v>1.27</v>
      </c>
      <c r="E232" s="54">
        <v>1.44</v>
      </c>
      <c r="F232" s="54">
        <v>1.62</v>
      </c>
      <c r="G232" s="54">
        <v>1.78</v>
      </c>
      <c r="H232" s="54">
        <v>1.9</v>
      </c>
      <c r="I232" s="55">
        <v>2.14</v>
      </c>
      <c r="J232" s="54">
        <v>2.31</v>
      </c>
      <c r="K232" s="54">
        <v>2.42</v>
      </c>
      <c r="L232" s="54">
        <v>2.65</v>
      </c>
      <c r="M232" s="54">
        <v>2.83</v>
      </c>
    </row>
    <row r="233" spans="1:13" x14ac:dyDescent="0.2">
      <c r="A233" s="56">
        <f t="shared" si="4"/>
        <v>43060</v>
      </c>
      <c r="B233" s="54">
        <v>1.1399999999999999</v>
      </c>
      <c r="C233" s="54" t="s">
        <v>29</v>
      </c>
      <c r="D233" s="54">
        <v>1.27</v>
      </c>
      <c r="E233" s="54">
        <v>1.45</v>
      </c>
      <c r="F233" s="54">
        <v>1.62</v>
      </c>
      <c r="G233" s="54">
        <v>1.78</v>
      </c>
      <c r="H233" s="54">
        <v>1.9</v>
      </c>
      <c r="I233" s="55">
        <v>2.13</v>
      </c>
      <c r="J233" s="54">
        <v>2.2799999999999998</v>
      </c>
      <c r="K233" s="54">
        <v>2.37</v>
      </c>
      <c r="L233" s="54">
        <v>2.58</v>
      </c>
      <c r="M233" s="54">
        <v>2.76</v>
      </c>
    </row>
    <row r="234" spans="1:13" x14ac:dyDescent="0.2">
      <c r="A234" s="56">
        <f t="shared" si="4"/>
        <v>43061</v>
      </c>
      <c r="B234" s="54">
        <v>1.1599999999999999</v>
      </c>
      <c r="C234" s="54" t="s">
        <v>29</v>
      </c>
      <c r="D234" s="54">
        <v>1.29</v>
      </c>
      <c r="E234" s="54">
        <v>1.45</v>
      </c>
      <c r="F234" s="54">
        <v>1.66</v>
      </c>
      <c r="G234" s="54">
        <v>1.8</v>
      </c>
      <c r="H234" s="54">
        <v>1.93</v>
      </c>
      <c r="I234" s="55">
        <v>2.15</v>
      </c>
      <c r="J234" s="54">
        <v>2.29</v>
      </c>
      <c r="K234" s="54">
        <v>2.37</v>
      </c>
      <c r="L234" s="54">
        <v>2.58</v>
      </c>
      <c r="M234" s="54">
        <v>2.77</v>
      </c>
    </row>
    <row r="235" spans="1:13" x14ac:dyDescent="0.2">
      <c r="A235" s="56">
        <f t="shared" si="4"/>
        <v>43062</v>
      </c>
      <c r="B235" s="54">
        <v>1.21</v>
      </c>
      <c r="C235" s="54" t="s">
        <v>29</v>
      </c>
      <c r="D235" s="54">
        <v>1.3</v>
      </c>
      <c r="E235" s="54">
        <v>1.48</v>
      </c>
      <c r="F235" s="54">
        <v>1.64</v>
      </c>
      <c r="G235" s="54">
        <v>1.83</v>
      </c>
      <c r="H235" s="54">
        <v>1.94</v>
      </c>
      <c r="I235" s="55">
        <v>2.15</v>
      </c>
      <c r="J235" s="54">
        <v>2.2799999999999998</v>
      </c>
      <c r="K235" s="54">
        <v>2.36</v>
      </c>
      <c r="L235" s="54">
        <v>2.5499999999999998</v>
      </c>
      <c r="M235" s="54">
        <v>2.73</v>
      </c>
    </row>
    <row r="236" spans="1:13" x14ac:dyDescent="0.2">
      <c r="A236" s="56">
        <f t="shared" si="4"/>
        <v>43063</v>
      </c>
      <c r="B236" s="54">
        <v>1.18</v>
      </c>
      <c r="C236" s="54" t="s">
        <v>29</v>
      </c>
      <c r="D236" s="54">
        <v>1.3</v>
      </c>
      <c r="E236" s="54">
        <v>1.48</v>
      </c>
      <c r="F236" s="54">
        <v>1.68</v>
      </c>
      <c r="G236" s="54">
        <v>1.78</v>
      </c>
      <c r="H236" s="54">
        <v>1.92</v>
      </c>
      <c r="I236" s="55">
        <v>2.11</v>
      </c>
      <c r="J236" s="54">
        <v>2.25</v>
      </c>
      <c r="K236" s="54">
        <v>2.33</v>
      </c>
      <c r="L236" s="54">
        <v>2.5299999999999998</v>
      </c>
      <c r="M236" s="54">
        <v>2.71</v>
      </c>
    </row>
    <row r="237" spans="1:13" x14ac:dyDescent="0.2">
      <c r="A237" s="56">
        <f t="shared" si="4"/>
        <v>43066</v>
      </c>
      <c r="B237" s="54">
        <v>1.1599999999999999</v>
      </c>
      <c r="C237" s="54" t="s">
        <v>29</v>
      </c>
      <c r="D237" s="54">
        <v>1.29</v>
      </c>
      <c r="E237" s="54">
        <v>1.47</v>
      </c>
      <c r="F237" s="54">
        <v>1.67</v>
      </c>
      <c r="G237" s="54">
        <v>1.8</v>
      </c>
      <c r="H237" s="54">
        <v>1.92</v>
      </c>
      <c r="I237" s="55">
        <v>2.14</v>
      </c>
      <c r="J237" s="54">
        <v>2.29</v>
      </c>
      <c r="K237" s="54">
        <v>2.37</v>
      </c>
      <c r="L237" s="54">
        <v>2.58</v>
      </c>
      <c r="M237" s="54">
        <v>2.76</v>
      </c>
    </row>
    <row r="238" spans="1:13" x14ac:dyDescent="0.2">
      <c r="A238" s="56">
        <f t="shared" si="4"/>
        <v>43067</v>
      </c>
      <c r="B238" s="54">
        <v>1.1399999999999999</v>
      </c>
      <c r="C238" s="54" t="s">
        <v>29</v>
      </c>
      <c r="D238" s="54">
        <v>1.28</v>
      </c>
      <c r="E238" s="54">
        <v>1.45</v>
      </c>
      <c r="F238" s="54">
        <v>1.65</v>
      </c>
      <c r="G238" s="54">
        <v>1.8</v>
      </c>
      <c r="H238" s="54">
        <v>1.92</v>
      </c>
      <c r="I238" s="55">
        <v>2.14</v>
      </c>
      <c r="J238" s="54">
        <v>2.29</v>
      </c>
      <c r="K238" s="54">
        <v>2.38</v>
      </c>
      <c r="L238" s="54">
        <v>2.59</v>
      </c>
      <c r="M238" s="54">
        <v>2.77</v>
      </c>
    </row>
    <row r="239" spans="1:13" x14ac:dyDescent="0.2">
      <c r="A239" s="56">
        <f t="shared" si="4"/>
        <v>43068</v>
      </c>
      <c r="B239" s="54">
        <v>1.18</v>
      </c>
      <c r="C239" s="54" t="s">
        <v>29</v>
      </c>
      <c r="D239" s="54">
        <v>1.33</v>
      </c>
      <c r="E239" s="54">
        <v>1.47</v>
      </c>
      <c r="F239" s="54">
        <v>1.69</v>
      </c>
      <c r="G239" s="54">
        <v>1.82</v>
      </c>
      <c r="H239" s="54">
        <v>1.95</v>
      </c>
      <c r="I239" s="55">
        <v>2.16</v>
      </c>
      <c r="J239" s="54">
        <v>2.2999999999999998</v>
      </c>
      <c r="K239" s="54">
        <v>2.39</v>
      </c>
      <c r="L239" s="54">
        <v>2.59</v>
      </c>
      <c r="M239" s="54">
        <v>2.77</v>
      </c>
    </row>
    <row r="240" spans="1:13" x14ac:dyDescent="0.2">
      <c r="A240" s="56">
        <f t="shared" si="4"/>
        <v>43069</v>
      </c>
      <c r="B240" s="54">
        <v>1.26</v>
      </c>
      <c r="C240" s="54" t="s">
        <v>29</v>
      </c>
      <c r="D240" s="54">
        <v>1.34</v>
      </c>
      <c r="E240" s="54">
        <v>1.49</v>
      </c>
      <c r="F240" s="54">
        <v>1.7</v>
      </c>
      <c r="G240" s="54">
        <v>1.83</v>
      </c>
      <c r="H240" s="54">
        <v>1.95</v>
      </c>
      <c r="I240" s="55">
        <v>2.1800000000000002</v>
      </c>
      <c r="J240" s="54">
        <v>2.3199999999999998</v>
      </c>
      <c r="K240" s="54">
        <v>2.4</v>
      </c>
      <c r="L240" s="54">
        <v>2.6</v>
      </c>
      <c r="M240" s="54">
        <v>2.79</v>
      </c>
    </row>
    <row r="241" spans="1:13" x14ac:dyDescent="0.2">
      <c r="A241" s="53">
        <f t="shared" si="4"/>
        <v>43070</v>
      </c>
      <c r="B241" s="51">
        <v>1.22</v>
      </c>
      <c r="C241" s="51" t="s">
        <v>29</v>
      </c>
      <c r="D241" s="51">
        <v>1.3</v>
      </c>
      <c r="E241" s="51">
        <v>1.47</v>
      </c>
      <c r="F241" s="51">
        <v>1.68</v>
      </c>
      <c r="G241" s="51">
        <v>1.79</v>
      </c>
      <c r="H241" s="51">
        <v>1.9</v>
      </c>
      <c r="I241" s="52">
        <v>2.12</v>
      </c>
      <c r="J241" s="51">
        <v>2.2599999999999998</v>
      </c>
      <c r="K241" s="51">
        <v>2.36</v>
      </c>
      <c r="L241" s="51">
        <v>2.56</v>
      </c>
      <c r="M241" s="51">
        <v>2.74</v>
      </c>
    </row>
    <row r="242" spans="1:13" x14ac:dyDescent="0.2">
      <c r="A242" s="53">
        <f t="shared" si="4"/>
        <v>43073</v>
      </c>
      <c r="B242" s="51">
        <v>1.21</v>
      </c>
      <c r="C242" s="51" t="s">
        <v>29</v>
      </c>
      <c r="D242" s="51">
        <v>1.32</v>
      </c>
      <c r="E242" s="51">
        <v>1.48</v>
      </c>
      <c r="F242" s="51">
        <v>1.7</v>
      </c>
      <c r="G242" s="51">
        <v>1.82</v>
      </c>
      <c r="H242" s="51">
        <v>1.92</v>
      </c>
      <c r="I242" s="52">
        <v>2.14</v>
      </c>
      <c r="J242" s="51">
        <v>2.27</v>
      </c>
      <c r="K242" s="51">
        <v>2.35</v>
      </c>
      <c r="L242" s="51">
        <v>2.5299999999999998</v>
      </c>
      <c r="M242" s="51">
        <v>2.71</v>
      </c>
    </row>
    <row r="243" spans="1:13" x14ac:dyDescent="0.2">
      <c r="A243" s="53">
        <f t="shared" si="4"/>
        <v>43074</v>
      </c>
      <c r="B243" s="51">
        <v>1.24</v>
      </c>
      <c r="C243" s="51" t="s">
        <v>29</v>
      </c>
      <c r="D243" s="51">
        <v>1.31</v>
      </c>
      <c r="E243" s="51">
        <v>1.48</v>
      </c>
      <c r="F243" s="51">
        <v>1.71</v>
      </c>
      <c r="G243" s="51">
        <v>1.84</v>
      </c>
      <c r="H243" s="51">
        <v>1.95</v>
      </c>
      <c r="I243" s="52">
        <v>2.16</v>
      </c>
      <c r="J243" s="51">
        <v>2.2799999999999998</v>
      </c>
      <c r="K243" s="51">
        <v>2.35</v>
      </c>
      <c r="L243" s="51">
        <v>2.52</v>
      </c>
      <c r="M243" s="51">
        <v>2.68</v>
      </c>
    </row>
    <row r="244" spans="1:13" x14ac:dyDescent="0.2">
      <c r="A244" s="53">
        <f t="shared" si="4"/>
        <v>43075</v>
      </c>
      <c r="B244" s="51">
        <v>1.26</v>
      </c>
      <c r="C244" s="51" t="s">
        <v>29</v>
      </c>
      <c r="D244" s="51">
        <v>1.38</v>
      </c>
      <c r="E244" s="51">
        <v>1.51</v>
      </c>
      <c r="F244" s="51">
        <v>1.7</v>
      </c>
      <c r="G244" s="51">
        <v>1.84</v>
      </c>
      <c r="H244" s="51">
        <v>1.94</v>
      </c>
      <c r="I244" s="52">
        <v>2.17</v>
      </c>
      <c r="J244" s="51">
        <v>2.2999999999999998</v>
      </c>
      <c r="K244" s="51">
        <v>2.39</v>
      </c>
      <c r="L244" s="51">
        <v>2.57</v>
      </c>
      <c r="M244" s="51">
        <v>2.74</v>
      </c>
    </row>
    <row r="245" spans="1:13" x14ac:dyDescent="0.2">
      <c r="A245" s="53">
        <f t="shared" si="4"/>
        <v>43076</v>
      </c>
      <c r="B245" s="51">
        <v>1.25</v>
      </c>
      <c r="C245" s="51" t="s">
        <v>29</v>
      </c>
      <c r="D245" s="51">
        <v>1.37</v>
      </c>
      <c r="E245" s="51">
        <v>1.51</v>
      </c>
      <c r="F245" s="51">
        <v>1.71</v>
      </c>
      <c r="G245" s="51">
        <v>1.87</v>
      </c>
      <c r="H245" s="51">
        <v>1.97</v>
      </c>
      <c r="I245" s="52">
        <v>2.23</v>
      </c>
      <c r="J245" s="51">
        <v>2.37</v>
      </c>
      <c r="K245" s="51">
        <v>2.46</v>
      </c>
      <c r="L245" s="51">
        <v>2.66</v>
      </c>
      <c r="M245" s="51">
        <v>2.82</v>
      </c>
    </row>
    <row r="246" spans="1:13" x14ac:dyDescent="0.2">
      <c r="A246" s="53">
        <f t="shared" si="4"/>
        <v>43077</v>
      </c>
      <c r="B246" s="51">
        <v>1.22</v>
      </c>
      <c r="C246" s="51" t="s">
        <v>29</v>
      </c>
      <c r="D246" s="51">
        <v>1.38</v>
      </c>
      <c r="E246" s="51">
        <v>1.51</v>
      </c>
      <c r="F246" s="51">
        <v>1.72</v>
      </c>
      <c r="G246" s="51">
        <v>1.87</v>
      </c>
      <c r="H246" s="51">
        <v>1.98</v>
      </c>
      <c r="I246" s="52">
        <v>2.2400000000000002</v>
      </c>
      <c r="J246" s="51">
        <v>2.4</v>
      </c>
      <c r="K246" s="51">
        <v>2.4900000000000002</v>
      </c>
      <c r="L246" s="51">
        <v>2.71</v>
      </c>
      <c r="M246" s="51">
        <v>2.88</v>
      </c>
    </row>
    <row r="247" spans="1:13" x14ac:dyDescent="0.2">
      <c r="A247" s="53">
        <f t="shared" si="4"/>
        <v>43080</v>
      </c>
      <c r="B247" s="51">
        <v>1.21</v>
      </c>
      <c r="C247" s="51" t="s">
        <v>29</v>
      </c>
      <c r="D247" s="51">
        <v>1.35</v>
      </c>
      <c r="E247" s="51">
        <v>1.54</v>
      </c>
      <c r="F247" s="51">
        <v>1.73</v>
      </c>
      <c r="G247" s="51">
        <v>1.89</v>
      </c>
      <c r="H247" s="51">
        <v>2.0099999999999998</v>
      </c>
      <c r="I247" s="52">
        <v>2.2599999999999998</v>
      </c>
      <c r="J247" s="51">
        <v>2.39</v>
      </c>
      <c r="K247" s="51">
        <v>2.48</v>
      </c>
      <c r="L247" s="51">
        <v>2.68</v>
      </c>
      <c r="M247" s="51">
        <v>2.84</v>
      </c>
    </row>
    <row r="248" spans="1:13" x14ac:dyDescent="0.2">
      <c r="A248" s="53">
        <f t="shared" si="4"/>
        <v>43081</v>
      </c>
      <c r="B248" s="51">
        <v>1.1499999999999999</v>
      </c>
      <c r="C248" s="51" t="s">
        <v>29</v>
      </c>
      <c r="D248" s="51">
        <v>1.33</v>
      </c>
      <c r="E248" s="51">
        <v>1.54</v>
      </c>
      <c r="F248" s="51">
        <v>1.73</v>
      </c>
      <c r="G248" s="51">
        <v>1.91</v>
      </c>
      <c r="H248" s="51">
        <v>2.0099999999999998</v>
      </c>
      <c r="I248" s="52">
        <v>2.2599999999999998</v>
      </c>
      <c r="J248" s="51">
        <v>2.4</v>
      </c>
      <c r="K248" s="51">
        <v>2.48</v>
      </c>
      <c r="L248" s="51">
        <v>2.68</v>
      </c>
      <c r="M248" s="51">
        <v>2.83</v>
      </c>
    </row>
    <row r="249" spans="1:13" x14ac:dyDescent="0.2">
      <c r="A249" s="53">
        <f t="shared" si="4"/>
        <v>43082</v>
      </c>
      <c r="B249" s="51">
        <v>1.24</v>
      </c>
      <c r="C249" s="51" t="s">
        <v>29</v>
      </c>
      <c r="D249" s="51">
        <v>1.47</v>
      </c>
      <c r="E249" s="51">
        <v>1.52</v>
      </c>
      <c r="F249" s="51">
        <v>1.75</v>
      </c>
      <c r="G249" s="51">
        <v>1.92</v>
      </c>
      <c r="H249" s="51">
        <v>2.02</v>
      </c>
      <c r="I249" s="52">
        <v>2.25</v>
      </c>
      <c r="J249" s="51">
        <v>2.38</v>
      </c>
      <c r="K249" s="51">
        <v>2.4700000000000002</v>
      </c>
      <c r="L249" s="51">
        <v>2.66</v>
      </c>
      <c r="M249" s="51">
        <v>2.82</v>
      </c>
    </row>
    <row r="250" spans="1:13" x14ac:dyDescent="0.2">
      <c r="A250" s="53">
        <f t="shared" si="4"/>
        <v>43083</v>
      </c>
      <c r="B250" s="51">
        <v>1.18</v>
      </c>
      <c r="C250" s="51" t="s">
        <v>29</v>
      </c>
      <c r="D250" s="51">
        <v>1.44</v>
      </c>
      <c r="E250" s="51">
        <v>1.53</v>
      </c>
      <c r="F250" s="51">
        <v>1.75</v>
      </c>
      <c r="G250" s="51">
        <v>1.89</v>
      </c>
      <c r="H250" s="51">
        <v>1.99</v>
      </c>
      <c r="I250" s="52">
        <v>2.2200000000000002</v>
      </c>
      <c r="J250" s="51">
        <v>2.34</v>
      </c>
      <c r="K250" s="51">
        <v>2.42</v>
      </c>
      <c r="L250" s="51">
        <v>2.59</v>
      </c>
      <c r="M250" s="51">
        <v>2.75</v>
      </c>
    </row>
    <row r="251" spans="1:13" x14ac:dyDescent="0.2">
      <c r="A251" s="53">
        <f t="shared" si="4"/>
        <v>43084</v>
      </c>
      <c r="B251" s="51">
        <v>1.19</v>
      </c>
      <c r="C251" s="51" t="s">
        <v>29</v>
      </c>
      <c r="D251" s="51">
        <v>1.39</v>
      </c>
      <c r="E251" s="51">
        <v>1.54</v>
      </c>
      <c r="F251" s="51">
        <v>1.76</v>
      </c>
      <c r="G251" s="51">
        <v>1.91</v>
      </c>
      <c r="H251" s="51">
        <v>2</v>
      </c>
      <c r="I251" s="52">
        <v>2.23</v>
      </c>
      <c r="J251" s="51">
        <v>2.36</v>
      </c>
      <c r="K251" s="51">
        <v>2.4300000000000002</v>
      </c>
      <c r="L251" s="51">
        <v>2.6</v>
      </c>
      <c r="M251" s="51">
        <v>2.75</v>
      </c>
    </row>
    <row r="252" spans="1:13" ht="16.5" customHeight="1" x14ac:dyDescent="0.2">
      <c r="A252" s="53">
        <f t="shared" si="4"/>
        <v>43087</v>
      </c>
      <c r="B252" s="51">
        <v>1.28</v>
      </c>
      <c r="C252" s="51" t="s">
        <v>29</v>
      </c>
      <c r="D252" s="51">
        <v>1.39</v>
      </c>
      <c r="E252" s="51">
        <v>1.53</v>
      </c>
      <c r="F252" s="51">
        <v>1.76</v>
      </c>
      <c r="G252" s="51">
        <v>1.89</v>
      </c>
      <c r="H252" s="51">
        <v>1.98</v>
      </c>
      <c r="I252" s="52">
        <v>2.2000000000000002</v>
      </c>
      <c r="J252" s="51">
        <v>2.33</v>
      </c>
      <c r="K252" s="51">
        <v>2.4</v>
      </c>
      <c r="L252" s="51">
        <v>2.58</v>
      </c>
      <c r="M252" s="51">
        <v>2.74</v>
      </c>
    </row>
  </sheetData>
  <mergeCells count="3">
    <mergeCell ref="A1:M1"/>
    <mergeCell ref="P12:R12"/>
    <mergeCell ref="P13:Q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V159"/>
  <sheetViews>
    <sheetView topLeftCell="D1" workbookViewId="0">
      <selection activeCell="O26" sqref="O26"/>
    </sheetView>
  </sheetViews>
  <sheetFormatPr baseColWidth="10" defaultColWidth="7.6640625" defaultRowHeight="15" x14ac:dyDescent="0.2"/>
  <cols>
    <col min="1" max="1" width="29.83203125" style="241" customWidth="1"/>
    <col min="2" max="11" width="7.6640625" style="241"/>
    <col min="12" max="12" width="30" style="241" customWidth="1"/>
    <col min="13" max="17" width="9" style="241" bestFit="1" customWidth="1"/>
    <col min="18" max="18" width="8.83203125" style="241" customWidth="1"/>
    <col min="19" max="16384" width="7.6640625" style="241"/>
  </cols>
  <sheetData>
    <row r="1" spans="1:22" ht="16" thickBot="1" x14ac:dyDescent="0.25">
      <c r="A1" s="246" t="s">
        <v>328</v>
      </c>
      <c r="B1" s="245">
        <v>2017</v>
      </c>
      <c r="C1" s="245">
        <v>2016</v>
      </c>
      <c r="D1" s="245">
        <v>2015</v>
      </c>
      <c r="E1" s="245">
        <v>2014</v>
      </c>
      <c r="F1" s="245">
        <v>2013</v>
      </c>
      <c r="G1" s="245">
        <v>2012</v>
      </c>
      <c r="H1" s="245">
        <v>2011</v>
      </c>
      <c r="I1" s="245">
        <v>2010</v>
      </c>
      <c r="J1" s="245">
        <v>2009</v>
      </c>
      <c r="L1" s="246" t="s">
        <v>327</v>
      </c>
      <c r="M1" s="245">
        <v>2017</v>
      </c>
      <c r="N1" s="245">
        <v>2016</v>
      </c>
      <c r="O1" s="245">
        <v>2015</v>
      </c>
      <c r="P1" s="245">
        <v>2014</v>
      </c>
      <c r="Q1" s="245">
        <v>2013</v>
      </c>
      <c r="R1" s="245">
        <v>2012</v>
      </c>
      <c r="T1" s="335" t="s">
        <v>326</v>
      </c>
      <c r="U1" s="336"/>
      <c r="V1" s="337"/>
    </row>
    <row r="2" spans="1:22" ht="16" thickBot="1" x14ac:dyDescent="0.25">
      <c r="A2" s="243" t="s">
        <v>325</v>
      </c>
      <c r="L2" s="243" t="s">
        <v>325</v>
      </c>
      <c r="T2" s="338"/>
      <c r="U2" s="339"/>
      <c r="V2" s="340"/>
    </row>
    <row r="3" spans="1:22" ht="16" thickBot="1" x14ac:dyDescent="0.25">
      <c r="A3" s="242" t="s">
        <v>324</v>
      </c>
      <c r="B3" s="241">
        <v>3.154506332947446E-2</v>
      </c>
      <c r="C3" s="241">
        <v>5.5226332088796272E-2</v>
      </c>
      <c r="D3" s="241">
        <v>4.1079870204740493E-2</v>
      </c>
      <c r="E3" s="241">
        <v>3.0569788687639023E-2</v>
      </c>
      <c r="F3" s="241">
        <v>6.4924108851321452E-2</v>
      </c>
      <c r="G3" s="241">
        <v>0.20586633058401232</v>
      </c>
      <c r="H3" s="241" t="s">
        <v>76</v>
      </c>
      <c r="I3" s="241" t="s">
        <v>76</v>
      </c>
      <c r="J3" s="241" t="s">
        <v>76</v>
      </c>
      <c r="L3" s="242" t="s">
        <v>324</v>
      </c>
      <c r="M3" s="241">
        <v>0.12316435900369989</v>
      </c>
      <c r="N3" s="241">
        <v>0.2183459205858794</v>
      </c>
      <c r="O3" s="241">
        <v>0.15854852449428489</v>
      </c>
      <c r="P3" s="241">
        <v>0.11742380897890682</v>
      </c>
      <c r="Q3" s="241">
        <v>0.26908430916326559</v>
      </c>
      <c r="R3" s="241">
        <v>1</v>
      </c>
      <c r="T3" s="338"/>
      <c r="U3" s="339"/>
      <c r="V3" s="340"/>
    </row>
    <row r="4" spans="1:22" ht="16" thickBot="1" x14ac:dyDescent="0.25">
      <c r="A4" s="242" t="s">
        <v>323</v>
      </c>
      <c r="B4" s="241" t="s">
        <v>76</v>
      </c>
      <c r="C4" s="241" t="s">
        <v>76</v>
      </c>
      <c r="D4" s="241" t="s">
        <v>76</v>
      </c>
      <c r="E4" s="241">
        <v>2.4338242108886771E-2</v>
      </c>
      <c r="F4" s="241">
        <v>1.9790138407110323E-2</v>
      </c>
      <c r="G4" s="241">
        <v>9.6594316630300246E-3</v>
      </c>
      <c r="H4" s="241" t="s">
        <v>76</v>
      </c>
      <c r="I4" s="241" t="s">
        <v>76</v>
      </c>
      <c r="J4" s="241" t="s">
        <v>76</v>
      </c>
      <c r="L4" s="242" t="s">
        <v>323</v>
      </c>
      <c r="M4" s="241" t="s">
        <v>76</v>
      </c>
      <c r="N4" s="241" t="s">
        <v>76</v>
      </c>
      <c r="O4" s="241" t="s">
        <v>76</v>
      </c>
      <c r="P4" s="241">
        <v>1.9924465670832909</v>
      </c>
      <c r="Q4" s="241">
        <v>1.7480947058225791</v>
      </c>
      <c r="R4" s="241">
        <v>1</v>
      </c>
      <c r="T4" s="338"/>
      <c r="U4" s="339"/>
      <c r="V4" s="340"/>
    </row>
    <row r="5" spans="1:22" ht="16" thickBot="1" x14ac:dyDescent="0.25">
      <c r="A5" s="242" t="s">
        <v>303</v>
      </c>
      <c r="B5" s="241" t="s">
        <v>76</v>
      </c>
      <c r="C5" s="241" t="s">
        <v>76</v>
      </c>
      <c r="D5" s="241" t="s">
        <v>76</v>
      </c>
      <c r="E5" s="241" t="s">
        <v>76</v>
      </c>
      <c r="F5" s="241" t="s">
        <v>76</v>
      </c>
      <c r="G5" s="241" t="s">
        <v>76</v>
      </c>
      <c r="H5" s="241" t="s">
        <v>76</v>
      </c>
      <c r="I5" s="241" t="s">
        <v>76</v>
      </c>
      <c r="J5" s="241" t="s">
        <v>76</v>
      </c>
      <c r="L5" s="242" t="s">
        <v>303</v>
      </c>
      <c r="M5" s="241" t="s">
        <v>336</v>
      </c>
      <c r="N5" s="241" t="s">
        <v>336</v>
      </c>
      <c r="O5" s="241" t="s">
        <v>336</v>
      </c>
      <c r="P5" s="241" t="s">
        <v>336</v>
      </c>
      <c r="Q5" s="241" t="s">
        <v>336</v>
      </c>
      <c r="R5" s="241" t="s">
        <v>336</v>
      </c>
      <c r="T5" s="341"/>
      <c r="U5" s="342"/>
      <c r="V5" s="343"/>
    </row>
    <row r="6" spans="1:22" ht="16" thickBot="1" x14ac:dyDescent="0.25">
      <c r="A6" s="242" t="s">
        <v>322</v>
      </c>
      <c r="B6" s="241">
        <v>1.0160069948173873E-2</v>
      </c>
      <c r="C6" s="241">
        <v>9.7102833492518307E-3</v>
      </c>
      <c r="D6" s="241">
        <v>8.8678328474246833E-3</v>
      </c>
      <c r="E6" s="241">
        <v>8.7297922624721951E-3</v>
      </c>
      <c r="F6" s="241">
        <v>8.5021401066180339E-3</v>
      </c>
      <c r="G6" s="241">
        <v>7.2896432426348594E-3</v>
      </c>
      <c r="H6" s="241" t="s">
        <v>76</v>
      </c>
      <c r="I6" s="241" t="s">
        <v>76</v>
      </c>
      <c r="J6" s="241" t="s">
        <v>76</v>
      </c>
      <c r="L6" s="242" t="s">
        <v>322</v>
      </c>
      <c r="M6" s="241">
        <v>1.1202872531418313</v>
      </c>
      <c r="N6" s="241">
        <v>1.0842010771992818</v>
      </c>
      <c r="O6" s="241">
        <v>0.96656193895870735</v>
      </c>
      <c r="P6" s="241">
        <v>0.94699281867145424</v>
      </c>
      <c r="Q6" s="241">
        <v>0.99515260323159782</v>
      </c>
      <c r="R6" s="241">
        <v>1</v>
      </c>
    </row>
    <row r="7" spans="1:22" ht="16" thickBot="1" x14ac:dyDescent="0.25">
      <c r="A7" s="242" t="s">
        <v>321</v>
      </c>
      <c r="B7" s="241">
        <v>1.8693144720752758E-2</v>
      </c>
      <c r="C7" s="241">
        <v>1.781022578539293E-2</v>
      </c>
      <c r="D7" s="241">
        <v>1.765701437960172E-2</v>
      </c>
      <c r="E7" s="241">
        <v>1.849686540091092E-2</v>
      </c>
      <c r="F7" s="241">
        <v>1.4957355087441053E-2</v>
      </c>
      <c r="G7" s="241">
        <v>1.2266100770483882E-2</v>
      </c>
      <c r="H7" s="241" t="s">
        <v>76</v>
      </c>
      <c r="I7" s="241" t="s">
        <v>76</v>
      </c>
      <c r="J7" s="241" t="s">
        <v>76</v>
      </c>
      <c r="L7" s="242" t="s">
        <v>321</v>
      </c>
      <c r="M7" s="241">
        <v>1.2249399839957322</v>
      </c>
      <c r="N7" s="241">
        <v>1.1818084822619366</v>
      </c>
      <c r="O7" s="241">
        <v>1.1437449986663111</v>
      </c>
      <c r="P7" s="241">
        <v>1.1924513203520939</v>
      </c>
      <c r="Q7" s="241">
        <v>1.0404374499866631</v>
      </c>
      <c r="R7" s="241">
        <v>1</v>
      </c>
    </row>
    <row r="8" spans="1:22" ht="16" thickBot="1" x14ac:dyDescent="0.25">
      <c r="A8" s="242" t="s">
        <v>321</v>
      </c>
      <c r="B8" s="241" t="s">
        <v>76</v>
      </c>
      <c r="C8" s="241" t="s">
        <v>76</v>
      </c>
      <c r="D8" s="241" t="s">
        <v>76</v>
      </c>
      <c r="E8" s="241" t="s">
        <v>76</v>
      </c>
      <c r="F8" s="241" t="s">
        <v>76</v>
      </c>
      <c r="G8" s="241" t="s">
        <v>76</v>
      </c>
      <c r="H8" s="241" t="s">
        <v>76</v>
      </c>
      <c r="I8" s="241" t="s">
        <v>76</v>
      </c>
      <c r="J8" s="241" t="s">
        <v>76</v>
      </c>
      <c r="L8" s="242" t="s">
        <v>321</v>
      </c>
      <c r="M8" s="241" t="s">
        <v>336</v>
      </c>
      <c r="N8" s="241" t="s">
        <v>336</v>
      </c>
      <c r="O8" s="241" t="s">
        <v>336</v>
      </c>
      <c r="P8" s="241" t="s">
        <v>336</v>
      </c>
      <c r="Q8" s="241" t="s">
        <v>336</v>
      </c>
      <c r="R8" s="241" t="s">
        <v>336</v>
      </c>
    </row>
    <row r="9" spans="1:22" ht="16" thickBot="1" x14ac:dyDescent="0.25">
      <c r="A9" s="242" t="s">
        <v>320</v>
      </c>
      <c r="B9" s="241" t="s">
        <v>76</v>
      </c>
      <c r="C9" s="241" t="s">
        <v>76</v>
      </c>
      <c r="D9" s="241" t="s">
        <v>76</v>
      </c>
      <c r="E9" s="241" t="s">
        <v>76</v>
      </c>
      <c r="F9" s="241" t="s">
        <v>76</v>
      </c>
      <c r="G9" s="241" t="s">
        <v>76</v>
      </c>
      <c r="H9" s="241" t="s">
        <v>76</v>
      </c>
      <c r="I9" s="241" t="s">
        <v>76</v>
      </c>
      <c r="J9" s="241" t="s">
        <v>76</v>
      </c>
      <c r="L9" s="242" t="s">
        <v>320</v>
      </c>
      <c r="M9" s="241" t="s">
        <v>336</v>
      </c>
      <c r="N9" s="241" t="s">
        <v>336</v>
      </c>
      <c r="O9" s="241" t="s">
        <v>336</v>
      </c>
      <c r="P9" s="241" t="s">
        <v>336</v>
      </c>
      <c r="Q9" s="241" t="s">
        <v>336</v>
      </c>
      <c r="R9" s="241" t="s">
        <v>336</v>
      </c>
    </row>
    <row r="10" spans="1:22" ht="16" thickBot="1" x14ac:dyDescent="0.25">
      <c r="A10" s="242" t="s">
        <v>319</v>
      </c>
      <c r="B10" s="241" t="s">
        <v>76</v>
      </c>
      <c r="C10" s="241" t="s">
        <v>76</v>
      </c>
      <c r="D10" s="241" t="s">
        <v>76</v>
      </c>
      <c r="E10" s="241" t="s">
        <v>76</v>
      </c>
      <c r="F10" s="241" t="s">
        <v>76</v>
      </c>
      <c r="G10" s="241" t="s">
        <v>76</v>
      </c>
      <c r="H10" s="241" t="s">
        <v>76</v>
      </c>
      <c r="I10" s="241" t="s">
        <v>76</v>
      </c>
      <c r="J10" s="241" t="s">
        <v>76</v>
      </c>
      <c r="L10" s="242" t="s">
        <v>319</v>
      </c>
      <c r="M10" s="241" t="s">
        <v>336</v>
      </c>
      <c r="N10" s="241" t="s">
        <v>336</v>
      </c>
      <c r="O10" s="241" t="s">
        <v>336</v>
      </c>
      <c r="P10" s="241" t="s">
        <v>336</v>
      </c>
      <c r="Q10" s="241" t="s">
        <v>336</v>
      </c>
      <c r="R10" s="241" t="s">
        <v>336</v>
      </c>
    </row>
    <row r="11" spans="1:22" ht="16" thickBot="1" x14ac:dyDescent="0.25">
      <c r="A11" s="242" t="s">
        <v>318</v>
      </c>
      <c r="B11" s="241" t="s">
        <v>76</v>
      </c>
      <c r="C11" s="241" t="s">
        <v>76</v>
      </c>
      <c r="D11" s="241" t="s">
        <v>76</v>
      </c>
      <c r="E11" s="241" t="s">
        <v>76</v>
      </c>
      <c r="F11" s="241" t="s">
        <v>76</v>
      </c>
      <c r="G11" s="241" t="s">
        <v>76</v>
      </c>
      <c r="H11" s="241" t="s">
        <v>76</v>
      </c>
      <c r="I11" s="241" t="s">
        <v>76</v>
      </c>
      <c r="J11" s="241" t="s">
        <v>76</v>
      </c>
      <c r="L11" s="242" t="s">
        <v>318</v>
      </c>
      <c r="M11" s="241" t="s">
        <v>336</v>
      </c>
      <c r="N11" s="241" t="s">
        <v>336</v>
      </c>
      <c r="O11" s="241" t="s">
        <v>336</v>
      </c>
      <c r="P11" s="241" t="s">
        <v>336</v>
      </c>
      <c r="Q11" s="241" t="s">
        <v>336</v>
      </c>
      <c r="R11" s="241" t="s">
        <v>336</v>
      </c>
    </row>
    <row r="12" spans="1:22" ht="16" thickBot="1" x14ac:dyDescent="0.25">
      <c r="A12" s="242" t="s">
        <v>290</v>
      </c>
      <c r="B12" s="241" t="s">
        <v>76</v>
      </c>
      <c r="C12" s="241" t="s">
        <v>76</v>
      </c>
      <c r="D12" s="241" t="s">
        <v>76</v>
      </c>
      <c r="E12" s="241" t="s">
        <v>76</v>
      </c>
      <c r="F12" s="241" t="s">
        <v>76</v>
      </c>
      <c r="G12" s="241" t="s">
        <v>76</v>
      </c>
      <c r="H12" s="241" t="s">
        <v>76</v>
      </c>
      <c r="I12" s="241" t="s">
        <v>76</v>
      </c>
      <c r="J12" s="241" t="s">
        <v>76</v>
      </c>
      <c r="L12" s="242" t="s">
        <v>290</v>
      </c>
      <c r="M12" s="241" t="s">
        <v>336</v>
      </c>
      <c r="N12" s="241" t="s">
        <v>336</v>
      </c>
      <c r="O12" s="241" t="s">
        <v>336</v>
      </c>
      <c r="P12" s="241" t="s">
        <v>336</v>
      </c>
      <c r="Q12" s="241" t="s">
        <v>336</v>
      </c>
      <c r="R12" s="241" t="s">
        <v>336</v>
      </c>
    </row>
    <row r="13" spans="1:22" ht="16" thickBot="1" x14ac:dyDescent="0.25">
      <c r="A13" s="242" t="s">
        <v>294</v>
      </c>
      <c r="B13" s="241" t="s">
        <v>76</v>
      </c>
      <c r="C13" s="241">
        <v>1.5781823327191045E-3</v>
      </c>
      <c r="D13" s="241" t="s">
        <v>76</v>
      </c>
      <c r="E13" s="241" t="s">
        <v>76</v>
      </c>
      <c r="F13" s="241" t="s">
        <v>76</v>
      </c>
      <c r="G13" s="241" t="s">
        <v>76</v>
      </c>
      <c r="H13" s="241" t="s">
        <v>76</v>
      </c>
      <c r="I13" s="241" t="s">
        <v>76</v>
      </c>
      <c r="J13" s="241" t="s">
        <v>76</v>
      </c>
      <c r="L13" s="242" t="s">
        <v>294</v>
      </c>
      <c r="M13" s="241" t="s">
        <v>595</v>
      </c>
      <c r="N13" s="241" t="s">
        <v>596</v>
      </c>
      <c r="O13" s="241" t="s">
        <v>336</v>
      </c>
      <c r="P13" s="241" t="s">
        <v>336</v>
      </c>
      <c r="Q13" s="241" t="s">
        <v>336</v>
      </c>
      <c r="R13" s="241" t="s">
        <v>336</v>
      </c>
      <c r="U13" s="241">
        <f>AVERAGE(M3:Q3)</f>
        <v>0.17731338444520733</v>
      </c>
    </row>
    <row r="14" spans="1:22" ht="16" thickBot="1" x14ac:dyDescent="0.25">
      <c r="A14" s="242" t="s">
        <v>317</v>
      </c>
      <c r="B14" s="241" t="s">
        <v>76</v>
      </c>
      <c r="C14" s="241" t="s">
        <v>76</v>
      </c>
      <c r="D14" s="241" t="s">
        <v>76</v>
      </c>
      <c r="E14" s="241" t="s">
        <v>76</v>
      </c>
      <c r="F14" s="241" t="s">
        <v>76</v>
      </c>
      <c r="G14" s="241" t="s">
        <v>76</v>
      </c>
      <c r="H14" s="241" t="s">
        <v>76</v>
      </c>
      <c r="I14" s="241" t="s">
        <v>76</v>
      </c>
      <c r="J14" s="241" t="s">
        <v>76</v>
      </c>
      <c r="L14" s="242" t="s">
        <v>317</v>
      </c>
      <c r="M14" s="241" t="s">
        <v>336</v>
      </c>
      <c r="N14" s="241" t="s">
        <v>336</v>
      </c>
      <c r="O14" s="241" t="s">
        <v>336</v>
      </c>
      <c r="P14" s="241" t="s">
        <v>336</v>
      </c>
      <c r="Q14" s="241" t="s">
        <v>336</v>
      </c>
      <c r="R14" s="241" t="s">
        <v>336</v>
      </c>
    </row>
    <row r="15" spans="1:22" ht="16" thickBot="1" x14ac:dyDescent="0.25">
      <c r="A15" s="242" t="s">
        <v>267</v>
      </c>
      <c r="B15" s="241" t="s">
        <v>76</v>
      </c>
      <c r="C15" s="241" t="s">
        <v>76</v>
      </c>
      <c r="D15" s="241" t="s">
        <v>76</v>
      </c>
      <c r="E15" s="241" t="s">
        <v>76</v>
      </c>
      <c r="F15" s="241">
        <v>2.7517683393064075E-2</v>
      </c>
      <c r="G15" s="241">
        <v>1.4714413175539386E-2</v>
      </c>
      <c r="H15" s="241" t="s">
        <v>76</v>
      </c>
      <c r="I15" s="241" t="s">
        <v>76</v>
      </c>
      <c r="J15" s="241" t="s">
        <v>76</v>
      </c>
      <c r="L15" s="242" t="s">
        <v>267</v>
      </c>
      <c r="M15" s="241" t="s">
        <v>76</v>
      </c>
      <c r="N15" s="241" t="s">
        <v>76</v>
      </c>
      <c r="O15" s="241" t="s">
        <v>76</v>
      </c>
      <c r="P15" s="241" t="s">
        <v>76</v>
      </c>
      <c r="Q15" s="241">
        <v>1.5956462766548818</v>
      </c>
      <c r="R15" s="241">
        <v>1</v>
      </c>
    </row>
    <row r="16" spans="1:22" ht="16" thickBot="1" x14ac:dyDescent="0.25">
      <c r="A16" s="242" t="s">
        <v>316</v>
      </c>
      <c r="B16" s="241">
        <v>3.1299609716543816E-2</v>
      </c>
      <c r="C16" s="241">
        <v>2.894995803305259E-2</v>
      </c>
      <c r="D16" s="241">
        <v>2.7261534153613019E-2</v>
      </c>
      <c r="E16" s="241" t="s">
        <v>76</v>
      </c>
      <c r="F16" s="241" t="s">
        <v>76</v>
      </c>
      <c r="G16" s="241" t="s">
        <v>76</v>
      </c>
      <c r="H16" s="241" t="s">
        <v>76</v>
      </c>
      <c r="I16" s="241" t="s">
        <v>76</v>
      </c>
      <c r="J16" s="241" t="s">
        <v>76</v>
      </c>
      <c r="L16" s="242" t="s">
        <v>316</v>
      </c>
      <c r="M16" s="241" t="s">
        <v>597</v>
      </c>
      <c r="N16" s="241" t="s">
        <v>598</v>
      </c>
      <c r="O16" s="241" t="s">
        <v>599</v>
      </c>
      <c r="P16" s="241" t="s">
        <v>336</v>
      </c>
      <c r="Q16" s="241" t="s">
        <v>336</v>
      </c>
      <c r="R16" s="241" t="s">
        <v>336</v>
      </c>
    </row>
    <row r="17" spans="1:18" ht="16" thickBot="1" x14ac:dyDescent="0.25">
      <c r="A17" s="242" t="s">
        <v>315</v>
      </c>
      <c r="B17" s="241">
        <v>-1.7096271547407962E-3</v>
      </c>
      <c r="C17" s="241">
        <v>-1.2059467646860196E-3</v>
      </c>
      <c r="D17" s="241">
        <v>-9.8828877798092592E-4</v>
      </c>
      <c r="E17" s="241" t="s">
        <v>76</v>
      </c>
      <c r="F17" s="241" t="s">
        <v>76</v>
      </c>
      <c r="G17" s="241" t="s">
        <v>76</v>
      </c>
      <c r="H17" s="241" t="s">
        <v>76</v>
      </c>
      <c r="I17" s="241" t="s">
        <v>76</v>
      </c>
      <c r="J17" s="241" t="s">
        <v>76</v>
      </c>
      <c r="L17" s="242" t="s">
        <v>315</v>
      </c>
      <c r="M17" s="241" t="s">
        <v>600</v>
      </c>
      <c r="N17" s="241" t="s">
        <v>601</v>
      </c>
      <c r="O17" s="241" t="s">
        <v>602</v>
      </c>
      <c r="P17" s="241" t="s">
        <v>336</v>
      </c>
      <c r="Q17" s="241" t="s">
        <v>336</v>
      </c>
      <c r="R17" s="241" t="s">
        <v>336</v>
      </c>
    </row>
    <row r="18" spans="1:18" ht="16" thickBot="1" x14ac:dyDescent="0.25">
      <c r="A18" s="242" t="s">
        <v>314</v>
      </c>
      <c r="B18" s="241">
        <v>8.998826056020412E-2</v>
      </c>
      <c r="C18" s="241">
        <v>0.11206903482452671</v>
      </c>
      <c r="D18" s="241">
        <v>9.387796280739899E-2</v>
      </c>
      <c r="E18" s="241">
        <v>8.2134688459908914E-2</v>
      </c>
      <c r="F18" s="241">
        <v>0.13569142584555494</v>
      </c>
      <c r="G18" s="241">
        <v>0.24979591943570048</v>
      </c>
      <c r="H18" s="241" t="s">
        <v>76</v>
      </c>
      <c r="I18" s="241" t="s">
        <v>76</v>
      </c>
      <c r="J18" s="241" t="s">
        <v>76</v>
      </c>
      <c r="L18" s="242" t="s">
        <v>314</v>
      </c>
      <c r="M18" s="241">
        <v>0.28956061372096498</v>
      </c>
      <c r="N18" s="241">
        <v>0.36516109258468527</v>
      </c>
      <c r="O18" s="241">
        <v>0.29860479859170058</v>
      </c>
      <c r="P18" s="241">
        <v>0.26001016406583588</v>
      </c>
      <c r="Q18" s="241">
        <v>0.46348402172176134</v>
      </c>
      <c r="R18" s="241">
        <v>1</v>
      </c>
    </row>
    <row r="19" spans="1:18" ht="16" thickBot="1" x14ac:dyDescent="0.25">
      <c r="A19" s="244"/>
      <c r="B19" s="241" t="s">
        <v>76</v>
      </c>
      <c r="C19" s="241" t="s">
        <v>76</v>
      </c>
      <c r="D19" s="241" t="s">
        <v>76</v>
      </c>
      <c r="E19" s="241" t="s">
        <v>76</v>
      </c>
      <c r="F19" s="241" t="s">
        <v>76</v>
      </c>
      <c r="G19" s="241" t="s">
        <v>76</v>
      </c>
      <c r="H19" s="241" t="s">
        <v>76</v>
      </c>
      <c r="I19" s="241" t="s">
        <v>76</v>
      </c>
      <c r="J19" s="241" t="s">
        <v>76</v>
      </c>
      <c r="L19" s="244"/>
      <c r="M19" s="241" t="s">
        <v>76</v>
      </c>
      <c r="N19" s="241" t="s">
        <v>76</v>
      </c>
      <c r="O19" s="241" t="s">
        <v>76</v>
      </c>
      <c r="P19" s="241" t="s">
        <v>76</v>
      </c>
      <c r="Q19" s="241" t="s">
        <v>76</v>
      </c>
      <c r="R19" s="241" t="s">
        <v>76</v>
      </c>
    </row>
    <row r="20" spans="1:18" ht="16" thickBot="1" x14ac:dyDescent="0.25">
      <c r="A20" s="242" t="s">
        <v>313</v>
      </c>
      <c r="B20" s="241">
        <v>9.0099386325262265E-2</v>
      </c>
      <c r="C20" s="241">
        <v>8.9026206027161131E-2</v>
      </c>
      <c r="D20" s="241">
        <v>9.1278763321309159E-2</v>
      </c>
      <c r="E20" s="241">
        <v>9.4328841621650256E-2</v>
      </c>
      <c r="F20" s="241">
        <v>8.7174545423868419E-2</v>
      </c>
      <c r="G20" s="241">
        <v>7.4336693178326987E-2</v>
      </c>
      <c r="H20" s="241" t="s">
        <v>76</v>
      </c>
      <c r="I20" s="241" t="s">
        <v>76</v>
      </c>
      <c r="J20" s="241" t="s">
        <v>76</v>
      </c>
      <c r="L20" s="242" t="s">
        <v>313</v>
      </c>
      <c r="M20" s="241">
        <v>0.97422117763047855</v>
      </c>
      <c r="N20" s="241">
        <v>0.97476254610434765</v>
      </c>
      <c r="O20" s="241">
        <v>0.97562961593647946</v>
      </c>
      <c r="P20" s="241">
        <v>1.0034374697405832</v>
      </c>
      <c r="Q20" s="241">
        <v>1.0005853821709316</v>
      </c>
      <c r="R20" s="241">
        <v>1</v>
      </c>
    </row>
    <row r="21" spans="1:18" ht="16" thickBot="1" x14ac:dyDescent="0.25">
      <c r="A21" s="242" t="s">
        <v>312</v>
      </c>
      <c r="B21" s="241">
        <v>9.6119716234456642E-2</v>
      </c>
      <c r="C21" s="241">
        <v>8.6471206815046359E-2</v>
      </c>
      <c r="D21" s="241">
        <v>8.2157681474526859E-2</v>
      </c>
      <c r="E21" s="241">
        <v>7.915400579917381E-2</v>
      </c>
      <c r="F21" s="241">
        <v>6.8123723547768356E-2</v>
      </c>
      <c r="G21" s="241">
        <v>5.4404034038838617E-2</v>
      </c>
      <c r="H21" s="241" t="s">
        <v>76</v>
      </c>
      <c r="I21" s="241" t="s">
        <v>76</v>
      </c>
      <c r="J21" s="241" t="s">
        <v>76</v>
      </c>
      <c r="L21" s="242" t="s">
        <v>312</v>
      </c>
      <c r="M21" s="241">
        <v>1.4201046427712292</v>
      </c>
      <c r="N21" s="241">
        <v>1.2936733221072889</v>
      </c>
      <c r="O21" s="241">
        <v>1.1998737070002405</v>
      </c>
      <c r="P21" s="241">
        <v>1.1505111859514072</v>
      </c>
      <c r="Q21" s="241">
        <v>1.0684026942506615</v>
      </c>
      <c r="R21" s="241">
        <v>1</v>
      </c>
    </row>
    <row r="22" spans="1:18" ht="16" thickBot="1" x14ac:dyDescent="0.25">
      <c r="A22" s="242" t="s">
        <v>311</v>
      </c>
      <c r="B22" s="241">
        <v>0.12013142962279112</v>
      </c>
      <c r="C22" s="241">
        <v>0.11217395219305439</v>
      </c>
      <c r="D22" s="241">
        <v>0.11149462206189982</v>
      </c>
      <c r="E22" s="241">
        <v>0.11106187440419447</v>
      </c>
      <c r="F22" s="241">
        <v>0.10156130766994885</v>
      </c>
      <c r="G22" s="241">
        <v>8.4075303192556183E-2</v>
      </c>
      <c r="H22" s="241" t="s">
        <v>76</v>
      </c>
      <c r="I22" s="241" t="s">
        <v>76</v>
      </c>
      <c r="J22" s="241" t="s">
        <v>76</v>
      </c>
      <c r="L22" s="242" t="s">
        <v>311</v>
      </c>
      <c r="M22" s="241">
        <v>1.1484898839150552</v>
      </c>
      <c r="N22" s="241">
        <v>1.0859448878649787</v>
      </c>
      <c r="O22" s="241">
        <v>1.0536683698685045</v>
      </c>
      <c r="P22" s="241">
        <v>1.0445893830725346</v>
      </c>
      <c r="Q22" s="241">
        <v>1.0306887654835057</v>
      </c>
      <c r="R22" s="241">
        <v>1</v>
      </c>
    </row>
    <row r="23" spans="1:18" ht="16" thickBot="1" x14ac:dyDescent="0.25">
      <c r="A23" s="242" t="s">
        <v>310</v>
      </c>
      <c r="B23" s="241">
        <v>0.43136335438617057</v>
      </c>
      <c r="C23" s="241">
        <v>0.39611572586739729</v>
      </c>
      <c r="D23" s="241">
        <v>0.38771804121164205</v>
      </c>
      <c r="E23" s="241">
        <v>0.37374549835822474</v>
      </c>
      <c r="F23" s="241">
        <v>0.32879108709440169</v>
      </c>
      <c r="G23" s="241">
        <v>0.26469322805884454</v>
      </c>
      <c r="H23" s="241" t="s">
        <v>76</v>
      </c>
      <c r="I23" s="241" t="s">
        <v>76</v>
      </c>
      <c r="J23" s="241" t="s">
        <v>76</v>
      </c>
      <c r="L23" s="242" t="s">
        <v>310</v>
      </c>
      <c r="M23" s="241">
        <v>1.3099037584393689</v>
      </c>
      <c r="N23" s="241">
        <v>1.2180453544225878</v>
      </c>
      <c r="O23" s="241">
        <v>1.1638356205021965</v>
      </c>
      <c r="P23" s="241">
        <v>1.1165603221731359</v>
      </c>
      <c r="Q23" s="241">
        <v>1.0598512248364043</v>
      </c>
      <c r="R23" s="241">
        <v>1</v>
      </c>
    </row>
    <row r="24" spans="1:18" ht="16" thickBot="1" x14ac:dyDescent="0.25">
      <c r="A24" s="242" t="s">
        <v>309</v>
      </c>
      <c r="B24" s="241">
        <v>0.11542547735232485</v>
      </c>
      <c r="C24" s="241">
        <v>0.10754110670538559</v>
      </c>
      <c r="D24" s="241">
        <v>9.4412874108481162E-2</v>
      </c>
      <c r="E24" s="241">
        <v>8.5480715761042256E-2</v>
      </c>
      <c r="F24" s="241">
        <v>7.2745602255375574E-2</v>
      </c>
      <c r="G24" s="241">
        <v>5.749755185118658E-2</v>
      </c>
      <c r="H24" s="241" t="s">
        <v>76</v>
      </c>
      <c r="I24" s="241" t="s">
        <v>76</v>
      </c>
      <c r="J24" s="241" t="s">
        <v>76</v>
      </c>
      <c r="L24" s="242" t="s">
        <v>309</v>
      </c>
      <c r="M24" s="241">
        <v>1.6135829516032663</v>
      </c>
      <c r="N24" s="241">
        <v>1.522331920220787</v>
      </c>
      <c r="O24" s="241">
        <v>1.3046689617890574</v>
      </c>
      <c r="P24" s="241">
        <v>1.1756223859788886</v>
      </c>
      <c r="Q24" s="241">
        <v>1.0795060744871539</v>
      </c>
      <c r="R24" s="241">
        <v>1</v>
      </c>
    </row>
    <row r="25" spans="1:18" ht="16" thickBot="1" x14ac:dyDescent="0.25">
      <c r="A25" s="242" t="s">
        <v>308</v>
      </c>
      <c r="B25" s="241" t="s">
        <v>76</v>
      </c>
      <c r="C25" s="241" t="s">
        <v>76</v>
      </c>
      <c r="D25" s="241" t="s">
        <v>76</v>
      </c>
      <c r="E25" s="241" t="s">
        <v>76</v>
      </c>
      <c r="F25" s="241" t="s">
        <v>76</v>
      </c>
      <c r="G25" s="241" t="s">
        <v>76</v>
      </c>
      <c r="H25" s="241" t="s">
        <v>76</v>
      </c>
      <c r="I25" s="241" t="s">
        <v>76</v>
      </c>
      <c r="J25" s="241" t="s">
        <v>76</v>
      </c>
      <c r="L25" s="242" t="s">
        <v>308</v>
      </c>
      <c r="M25" s="241" t="s">
        <v>336</v>
      </c>
      <c r="N25" s="241" t="s">
        <v>336</v>
      </c>
      <c r="O25" s="241" t="s">
        <v>336</v>
      </c>
      <c r="P25" s="241" t="s">
        <v>336</v>
      </c>
      <c r="Q25" s="241" t="s">
        <v>336</v>
      </c>
      <c r="R25" s="241" t="s">
        <v>336</v>
      </c>
    </row>
    <row r="26" spans="1:18" ht="16" thickBot="1" x14ac:dyDescent="0.25">
      <c r="A26" s="242" t="s">
        <v>307</v>
      </c>
      <c r="G26" s="241" t="s">
        <v>76</v>
      </c>
      <c r="H26" s="241" t="s">
        <v>76</v>
      </c>
      <c r="I26" s="241" t="s">
        <v>76</v>
      </c>
      <c r="J26" s="241" t="s">
        <v>76</v>
      </c>
      <c r="L26" s="242" t="s">
        <v>307</v>
      </c>
      <c r="M26" s="241" t="s">
        <v>336</v>
      </c>
      <c r="N26" s="241" t="s">
        <v>336</v>
      </c>
      <c r="O26" s="241" t="s">
        <v>336</v>
      </c>
      <c r="P26" s="241" t="s">
        <v>336</v>
      </c>
      <c r="Q26" s="241" t="s">
        <v>336</v>
      </c>
      <c r="R26" s="241" t="s">
        <v>336</v>
      </c>
    </row>
    <row r="27" spans="1:18" ht="16" thickBot="1" x14ac:dyDescent="0.25">
      <c r="A27" s="242" t="s">
        <v>306</v>
      </c>
      <c r="B27" s="241" t="s">
        <v>76</v>
      </c>
      <c r="C27" s="241" t="s">
        <v>76</v>
      </c>
      <c r="D27" s="241" t="s">
        <v>76</v>
      </c>
      <c r="E27" s="241" t="s">
        <v>76</v>
      </c>
      <c r="F27" s="241" t="s">
        <v>76</v>
      </c>
      <c r="G27" s="241" t="s">
        <v>76</v>
      </c>
      <c r="H27" s="241" t="s">
        <v>76</v>
      </c>
      <c r="I27" s="241" t="s">
        <v>76</v>
      </c>
      <c r="J27" s="241" t="s">
        <v>76</v>
      </c>
      <c r="L27" s="242" t="s">
        <v>306</v>
      </c>
      <c r="M27" s="241" t="s">
        <v>336</v>
      </c>
      <c r="N27" s="241" t="s">
        <v>336</v>
      </c>
      <c r="O27" s="241" t="s">
        <v>336</v>
      </c>
      <c r="P27" s="241" t="s">
        <v>336</v>
      </c>
      <c r="Q27" s="241" t="s">
        <v>336</v>
      </c>
      <c r="R27" s="241" t="s">
        <v>336</v>
      </c>
    </row>
    <row r="28" spans="1:18" ht="16" thickBot="1" x14ac:dyDescent="0.25">
      <c r="A28" s="242" t="s">
        <v>305</v>
      </c>
      <c r="B28" s="241" t="s">
        <v>76</v>
      </c>
      <c r="C28" s="241" t="s">
        <v>76</v>
      </c>
      <c r="D28" s="241" t="s">
        <v>76</v>
      </c>
      <c r="E28" s="241" t="s">
        <v>76</v>
      </c>
      <c r="F28" s="241" t="s">
        <v>76</v>
      </c>
      <c r="G28" s="241" t="s">
        <v>76</v>
      </c>
      <c r="H28" s="241" t="s">
        <v>76</v>
      </c>
      <c r="I28" s="241" t="s">
        <v>76</v>
      </c>
      <c r="J28" s="241" t="s">
        <v>76</v>
      </c>
      <c r="L28" s="242" t="s">
        <v>305</v>
      </c>
      <c r="M28" s="241" t="s">
        <v>336</v>
      </c>
      <c r="N28" s="241" t="s">
        <v>336</v>
      </c>
      <c r="O28" s="241" t="s">
        <v>336</v>
      </c>
      <c r="P28" s="241" t="s">
        <v>336</v>
      </c>
      <c r="Q28" s="241" t="s">
        <v>336</v>
      </c>
      <c r="R28" s="241" t="s">
        <v>336</v>
      </c>
    </row>
    <row r="29" spans="1:18" ht="16" thickBot="1" x14ac:dyDescent="0.25">
      <c r="A29" s="242" t="s">
        <v>304</v>
      </c>
      <c r="B29" s="241">
        <v>-0.34922391068256459</v>
      </c>
      <c r="C29" s="241">
        <v>-0.30442518145478986</v>
      </c>
      <c r="D29" s="241">
        <v>-0.27367775197245969</v>
      </c>
      <c r="E29" s="241">
        <v>-0.23977490136108462</v>
      </c>
      <c r="F29" s="241">
        <v>-0.18609149272149011</v>
      </c>
      <c r="G29" s="241">
        <v>-0.12451319219301457</v>
      </c>
      <c r="H29" s="241" t="s">
        <v>76</v>
      </c>
      <c r="I29" s="241" t="s">
        <v>76</v>
      </c>
      <c r="J29" s="241" t="s">
        <v>76</v>
      </c>
      <c r="L29" s="242" t="s">
        <v>304</v>
      </c>
      <c r="M29" s="241">
        <v>2.2543823460627861</v>
      </c>
      <c r="N29" s="241">
        <v>1.9899832089993457</v>
      </c>
      <c r="O29" s="241">
        <v>1.7463954530285553</v>
      </c>
      <c r="P29" s="241">
        <v>1.5227808419675164</v>
      </c>
      <c r="Q29" s="241">
        <v>1.2752016102543351</v>
      </c>
      <c r="R29" s="241">
        <v>1</v>
      </c>
    </row>
    <row r="30" spans="1:18" ht="16" thickBot="1" x14ac:dyDescent="0.25">
      <c r="A30" s="242" t="s">
        <v>303</v>
      </c>
      <c r="G30" s="241" t="s">
        <v>76</v>
      </c>
      <c r="H30" s="241" t="s">
        <v>76</v>
      </c>
      <c r="I30" s="241" t="s">
        <v>76</v>
      </c>
      <c r="J30" s="241" t="s">
        <v>76</v>
      </c>
      <c r="L30" s="242" t="s">
        <v>303</v>
      </c>
      <c r="M30" s="241" t="s">
        <v>336</v>
      </c>
      <c r="N30" s="241" t="s">
        <v>336</v>
      </c>
      <c r="O30" s="241" t="s">
        <v>336</v>
      </c>
      <c r="P30" s="241" t="s">
        <v>336</v>
      </c>
      <c r="Q30" s="241" t="s">
        <v>336</v>
      </c>
      <c r="R30" s="241" t="s">
        <v>336</v>
      </c>
    </row>
    <row r="31" spans="1:18" ht="16" thickBot="1" x14ac:dyDescent="0.25">
      <c r="A31" s="242" t="s">
        <v>302</v>
      </c>
      <c r="B31" s="241" t="s">
        <v>76</v>
      </c>
      <c r="C31" s="241" t="s">
        <v>76</v>
      </c>
      <c r="D31" s="241" t="s">
        <v>76</v>
      </c>
      <c r="E31" s="241" t="s">
        <v>76</v>
      </c>
      <c r="F31" s="241">
        <v>0.13194000799136749</v>
      </c>
      <c r="G31" s="241">
        <v>0.11638792288028593</v>
      </c>
      <c r="H31" s="241" t="s">
        <v>76</v>
      </c>
      <c r="I31" s="241" t="s">
        <v>76</v>
      </c>
      <c r="J31" s="241" t="s">
        <v>76</v>
      </c>
      <c r="L31" s="242" t="s">
        <v>302</v>
      </c>
      <c r="M31" s="241" t="s">
        <v>76</v>
      </c>
      <c r="N31" s="241" t="s">
        <v>76</v>
      </c>
      <c r="O31" s="241" t="s">
        <v>76</v>
      </c>
      <c r="P31" s="241" t="s">
        <v>76</v>
      </c>
      <c r="Q31" s="241">
        <v>0.96724454427130913</v>
      </c>
      <c r="R31" s="241">
        <v>1</v>
      </c>
    </row>
    <row r="32" spans="1:18" ht="16" thickBot="1" x14ac:dyDescent="0.25">
      <c r="A32" s="242" t="s">
        <v>228</v>
      </c>
      <c r="B32" s="241" t="s">
        <v>76</v>
      </c>
      <c r="C32" s="241" t="s">
        <v>76</v>
      </c>
      <c r="D32" s="241" t="s">
        <v>76</v>
      </c>
      <c r="E32" s="241" t="s">
        <v>76</v>
      </c>
      <c r="F32" s="241" t="s">
        <v>76</v>
      </c>
      <c r="G32" s="241" t="s">
        <v>76</v>
      </c>
      <c r="H32" s="241" t="s">
        <v>76</v>
      </c>
      <c r="I32" s="241" t="s">
        <v>76</v>
      </c>
      <c r="J32" s="241" t="s">
        <v>76</v>
      </c>
      <c r="L32" s="242" t="s">
        <v>228</v>
      </c>
      <c r="M32" s="241" t="s">
        <v>336</v>
      </c>
      <c r="N32" s="241" t="s">
        <v>336</v>
      </c>
      <c r="O32" s="241" t="s">
        <v>336</v>
      </c>
      <c r="P32" s="241" t="s">
        <v>336</v>
      </c>
      <c r="Q32" s="241" t="s">
        <v>336</v>
      </c>
      <c r="R32" s="241" t="s">
        <v>336</v>
      </c>
    </row>
    <row r="33" spans="1:18" ht="16" thickBot="1" x14ac:dyDescent="0.25">
      <c r="A33" s="242" t="s">
        <v>301</v>
      </c>
      <c r="B33" s="241">
        <v>0.14005713411129511</v>
      </c>
      <c r="C33" s="241">
        <v>0.13831204435311409</v>
      </c>
      <c r="D33" s="241">
        <v>0.14168560886824463</v>
      </c>
      <c r="E33" s="241">
        <v>0.14236235237263001</v>
      </c>
      <c r="F33" s="241" t="s">
        <v>76</v>
      </c>
      <c r="G33" s="241" t="s">
        <v>76</v>
      </c>
      <c r="H33" s="241" t="s">
        <v>76</v>
      </c>
      <c r="I33" s="241" t="s">
        <v>76</v>
      </c>
      <c r="J33" s="241" t="s">
        <v>76</v>
      </c>
      <c r="L33" s="242" t="s">
        <v>301</v>
      </c>
      <c r="M33" s="241" t="s">
        <v>603</v>
      </c>
      <c r="N33" s="241" t="s">
        <v>603</v>
      </c>
      <c r="O33" s="241" t="s">
        <v>603</v>
      </c>
      <c r="P33" s="241" t="s">
        <v>603</v>
      </c>
      <c r="Q33" s="241" t="s">
        <v>336</v>
      </c>
      <c r="R33" s="241" t="s">
        <v>336</v>
      </c>
    </row>
    <row r="34" spans="1:18" ht="16" thickBot="1" x14ac:dyDescent="0.25">
      <c r="A34" s="242" t="s">
        <v>300</v>
      </c>
      <c r="B34" s="241">
        <v>1.113292921003828E-3</v>
      </c>
      <c r="C34" s="241">
        <v>1.0334963773359189E-3</v>
      </c>
      <c r="D34" s="241">
        <v>1.0574689924395908E-3</v>
      </c>
      <c r="E34" s="241">
        <v>1.2561566571337782E-3</v>
      </c>
      <c r="F34" s="241">
        <v>1.2830669671993478E-3</v>
      </c>
      <c r="G34" s="241">
        <v>1.1700073714390599E-3</v>
      </c>
      <c r="H34" s="241" t="s">
        <v>76</v>
      </c>
      <c r="I34" s="241" t="s">
        <v>76</v>
      </c>
      <c r="J34" s="241" t="s">
        <v>76</v>
      </c>
      <c r="L34" s="242" t="s">
        <v>300</v>
      </c>
      <c r="M34" s="241">
        <v>0.76482102908277405</v>
      </c>
      <c r="N34" s="241">
        <v>0.71895973154362414</v>
      </c>
      <c r="O34" s="241">
        <v>0.71812080536912748</v>
      </c>
      <c r="P34" s="241">
        <v>0.84899328859060408</v>
      </c>
      <c r="Q34" s="241">
        <v>0.93568232662192397</v>
      </c>
      <c r="R34" s="241">
        <v>1</v>
      </c>
    </row>
    <row r="35" spans="1:18" ht="16" thickBot="1" x14ac:dyDescent="0.25">
      <c r="A35" s="242" t="s">
        <v>299</v>
      </c>
      <c r="B35" s="241">
        <v>9.9162445515810788E-3</v>
      </c>
      <c r="C35" s="241">
        <v>9.832887936994909E-3</v>
      </c>
      <c r="D35" s="241">
        <v>1.0072721582579764E-2</v>
      </c>
      <c r="E35" s="241">
        <v>1.012083267132719E-2</v>
      </c>
      <c r="F35" s="241">
        <v>9.3415404626250188E-3</v>
      </c>
      <c r="G35" s="241">
        <v>7.9705116262938878E-3</v>
      </c>
      <c r="H35" s="241" t="s">
        <v>76</v>
      </c>
      <c r="I35" s="241" t="s">
        <v>76</v>
      </c>
      <c r="J35" s="241" t="s">
        <v>76</v>
      </c>
      <c r="L35" s="242" t="s">
        <v>299</v>
      </c>
      <c r="M35" s="241">
        <v>1</v>
      </c>
      <c r="N35" s="241">
        <v>1.0041049218012397</v>
      </c>
      <c r="O35" s="241">
        <v>1.0041049218012397</v>
      </c>
      <c r="P35" s="241">
        <v>1.0041049218012397</v>
      </c>
      <c r="Q35" s="241">
        <v>1</v>
      </c>
      <c r="R35" s="241">
        <v>1</v>
      </c>
    </row>
    <row r="36" spans="1:18" ht="16" thickBot="1" x14ac:dyDescent="0.25">
      <c r="A36" s="242" t="s">
        <v>298</v>
      </c>
      <c r="B36" s="241" t="s">
        <v>76</v>
      </c>
      <c r="C36" s="241" t="s">
        <v>76</v>
      </c>
      <c r="D36" s="241" t="s">
        <v>76</v>
      </c>
      <c r="E36" s="241" t="s">
        <v>76</v>
      </c>
      <c r="F36" s="241" t="s">
        <v>76</v>
      </c>
      <c r="G36" s="241" t="s">
        <v>76</v>
      </c>
      <c r="H36" s="241" t="s">
        <v>76</v>
      </c>
      <c r="I36" s="241" t="s">
        <v>76</v>
      </c>
      <c r="J36" s="241" t="s">
        <v>76</v>
      </c>
      <c r="L36" s="242" t="s">
        <v>298</v>
      </c>
      <c r="M36" s="241" t="s">
        <v>336</v>
      </c>
      <c r="N36" s="241" t="s">
        <v>336</v>
      </c>
      <c r="O36" s="241" t="s">
        <v>336</v>
      </c>
      <c r="P36" s="241" t="s">
        <v>336</v>
      </c>
      <c r="Q36" s="241" t="s">
        <v>336</v>
      </c>
      <c r="R36" s="241" t="s">
        <v>336</v>
      </c>
    </row>
    <row r="37" spans="1:18" ht="16" thickBot="1" x14ac:dyDescent="0.25">
      <c r="A37" s="242" t="s">
        <v>235</v>
      </c>
      <c r="B37" s="241" t="s">
        <v>76</v>
      </c>
      <c r="C37" s="241" t="s">
        <v>76</v>
      </c>
      <c r="D37" s="241" t="s">
        <v>76</v>
      </c>
      <c r="E37" s="241" t="s">
        <v>76</v>
      </c>
      <c r="F37" s="241" t="s">
        <v>76</v>
      </c>
      <c r="G37" s="241" t="s">
        <v>76</v>
      </c>
      <c r="H37" s="241" t="s">
        <v>76</v>
      </c>
      <c r="I37" s="241" t="s">
        <v>76</v>
      </c>
      <c r="J37" s="241" t="s">
        <v>76</v>
      </c>
      <c r="L37" s="242" t="s">
        <v>235</v>
      </c>
      <c r="M37" s="241" t="s">
        <v>595</v>
      </c>
      <c r="N37" s="241" t="s">
        <v>595</v>
      </c>
      <c r="O37" s="241" t="s">
        <v>595</v>
      </c>
      <c r="P37" s="241" t="s">
        <v>595</v>
      </c>
      <c r="Q37" s="241" t="s">
        <v>336</v>
      </c>
      <c r="R37" s="241" t="s">
        <v>336</v>
      </c>
    </row>
    <row r="38" spans="1:18" ht="16" thickBot="1" x14ac:dyDescent="0.25">
      <c r="A38" s="242" t="s">
        <v>234</v>
      </c>
      <c r="B38" s="241">
        <v>-4.7421800839833985E-4</v>
      </c>
      <c r="C38" s="241">
        <v>-4.1966947411073484E-4</v>
      </c>
      <c r="D38" s="241">
        <v>-4.1672843471529046E-4</v>
      </c>
      <c r="E38" s="241">
        <v>-4.042375013240123E-4</v>
      </c>
      <c r="F38" s="241">
        <v>-3.2977812067885208E-4</v>
      </c>
      <c r="G38" s="241">
        <v>-2.264108224373125E-4</v>
      </c>
      <c r="H38" s="241" t="s">
        <v>76</v>
      </c>
      <c r="I38" s="241" t="s">
        <v>76</v>
      </c>
      <c r="J38" s="241" t="s">
        <v>76</v>
      </c>
      <c r="L38" s="242" t="s">
        <v>234</v>
      </c>
      <c r="M38" s="241">
        <v>1.6835260115606936</v>
      </c>
      <c r="N38" s="241">
        <v>1.5086705202312138</v>
      </c>
      <c r="O38" s="241">
        <v>1.4624277456647399</v>
      </c>
      <c r="P38" s="241">
        <v>1.4118497109826589</v>
      </c>
      <c r="Q38" s="241">
        <v>1.2427745664739884</v>
      </c>
      <c r="R38" s="241">
        <v>1</v>
      </c>
    </row>
    <row r="39" spans="1:18" ht="16" thickBot="1" x14ac:dyDescent="0.25">
      <c r="A39" s="242" t="s">
        <v>233</v>
      </c>
      <c r="B39" s="241">
        <v>-7.4975291817073152E-3</v>
      </c>
      <c r="C39" s="241">
        <v>-6.4682964635209145E-3</v>
      </c>
      <c r="D39" s="241">
        <v>-5.6266574426380722E-3</v>
      </c>
      <c r="E39" s="241">
        <v>-4.6493518959855951E-3</v>
      </c>
      <c r="F39" s="241">
        <v>-3.3779249593721026E-3</v>
      </c>
      <c r="G39" s="241">
        <v>-2.0962632071616491E-3</v>
      </c>
      <c r="H39" s="241" t="s">
        <v>76</v>
      </c>
      <c r="I39" s="241" t="s">
        <v>76</v>
      </c>
      <c r="J39" s="241" t="s">
        <v>76</v>
      </c>
      <c r="L39" s="242" t="s">
        <v>233</v>
      </c>
      <c r="M39" s="241">
        <v>2.8748244108006866</v>
      </c>
      <c r="N39" s="241">
        <v>2.5114718276884656</v>
      </c>
      <c r="O39" s="241">
        <v>2.1326673950366786</v>
      </c>
      <c r="P39" s="241">
        <v>1.7538629623848916</v>
      </c>
      <c r="Q39" s="241">
        <v>1.374902450444826</v>
      </c>
      <c r="R39" s="241">
        <v>1</v>
      </c>
    </row>
    <row r="40" spans="1:18" ht="16" thickBot="1" x14ac:dyDescent="0.25">
      <c r="A40" s="242" t="s">
        <v>297</v>
      </c>
      <c r="B40" s="241" t="s">
        <v>76</v>
      </c>
      <c r="C40" s="241" t="s">
        <v>76</v>
      </c>
      <c r="D40" s="241" t="s">
        <v>76</v>
      </c>
      <c r="E40" s="241" t="s">
        <v>76</v>
      </c>
      <c r="F40" s="241" t="s">
        <v>76</v>
      </c>
      <c r="G40" s="241" t="s">
        <v>76</v>
      </c>
      <c r="H40" s="241" t="s">
        <v>76</v>
      </c>
      <c r="I40" s="241" t="s">
        <v>76</v>
      </c>
      <c r="J40" s="241" t="s">
        <v>76</v>
      </c>
      <c r="L40" s="242" t="s">
        <v>297</v>
      </c>
      <c r="M40" s="241" t="s">
        <v>336</v>
      </c>
      <c r="N40" s="241" t="s">
        <v>336</v>
      </c>
      <c r="O40" s="241" t="s">
        <v>336</v>
      </c>
      <c r="P40" s="241" t="s">
        <v>336</v>
      </c>
      <c r="Q40" s="241" t="s">
        <v>336</v>
      </c>
      <c r="R40" s="241" t="s">
        <v>336</v>
      </c>
    </row>
    <row r="41" spans="1:18" ht="16" thickBot="1" x14ac:dyDescent="0.25">
      <c r="A41" s="242" t="s">
        <v>296</v>
      </c>
      <c r="B41" s="241" t="s">
        <v>76</v>
      </c>
      <c r="C41" s="241" t="s">
        <v>76</v>
      </c>
      <c r="D41" s="241" t="s">
        <v>76</v>
      </c>
      <c r="E41" s="241" t="s">
        <v>76</v>
      </c>
      <c r="F41" s="241" t="s">
        <v>76</v>
      </c>
      <c r="G41" s="241" t="s">
        <v>76</v>
      </c>
      <c r="H41" s="241" t="s">
        <v>76</v>
      </c>
      <c r="I41" s="241" t="s">
        <v>76</v>
      </c>
      <c r="J41" s="241" t="s">
        <v>76</v>
      </c>
      <c r="L41" s="242" t="s">
        <v>296</v>
      </c>
      <c r="M41" s="241" t="s">
        <v>336</v>
      </c>
      <c r="N41" s="241" t="s">
        <v>336</v>
      </c>
      <c r="O41" s="241" t="s">
        <v>336</v>
      </c>
      <c r="P41" s="241" t="s">
        <v>336</v>
      </c>
      <c r="Q41" s="241" t="s">
        <v>336</v>
      </c>
      <c r="R41" s="241" t="s">
        <v>336</v>
      </c>
    </row>
    <row r="42" spans="1:18" ht="16" thickBot="1" x14ac:dyDescent="0.25">
      <c r="A42" s="242" t="s">
        <v>295</v>
      </c>
      <c r="B42" s="241">
        <v>1.2174987666261241E-3</v>
      </c>
      <c r="C42" s="241">
        <v>1.6835016835016834E-3</v>
      </c>
      <c r="D42" s="241">
        <v>2.2178847325855281E-3</v>
      </c>
      <c r="E42" s="241">
        <v>1.428278254422201E-3</v>
      </c>
      <c r="F42" s="241">
        <v>9.1344704798731816E-3</v>
      </c>
      <c r="G42" s="241">
        <v>8.5208338854551001E-3</v>
      </c>
      <c r="H42" s="241" t="s">
        <v>76</v>
      </c>
      <c r="I42" s="241" t="s">
        <v>76</v>
      </c>
      <c r="J42" s="241" t="s">
        <v>76</v>
      </c>
      <c r="L42" s="242" t="s">
        <v>295</v>
      </c>
      <c r="M42" s="241">
        <v>0.1148485197557885</v>
      </c>
      <c r="N42" s="241">
        <v>0.16081096647851631</v>
      </c>
      <c r="O42" s="241">
        <v>0.20681181123526476</v>
      </c>
      <c r="P42" s="241">
        <v>0.13255001343931191</v>
      </c>
      <c r="Q42" s="241">
        <v>0.91467956840609765</v>
      </c>
      <c r="R42" s="241">
        <v>1</v>
      </c>
    </row>
    <row r="43" spans="1:18" ht="16" thickBot="1" x14ac:dyDescent="0.25">
      <c r="A43" s="242" t="s">
        <v>294</v>
      </c>
      <c r="B43" s="241" t="s">
        <v>76</v>
      </c>
      <c r="C43" s="241" t="s">
        <v>76</v>
      </c>
      <c r="D43" s="241">
        <v>1.2501853041458715E-3</v>
      </c>
      <c r="E43" s="241">
        <v>1.0223857377396463E-3</v>
      </c>
      <c r="F43" s="241">
        <v>6.9905292325296207E-4</v>
      </c>
      <c r="G43" s="241">
        <v>3.9850922215122343E-4</v>
      </c>
      <c r="H43" s="241" t="s">
        <v>76</v>
      </c>
      <c r="I43" s="241" t="s">
        <v>76</v>
      </c>
      <c r="J43" s="241" t="s">
        <v>76</v>
      </c>
      <c r="L43" s="242" t="s">
        <v>294</v>
      </c>
      <c r="M43" s="241">
        <v>0</v>
      </c>
      <c r="N43" s="241">
        <v>0</v>
      </c>
      <c r="O43" s="241">
        <v>2.4926108374384235</v>
      </c>
      <c r="P43" s="241">
        <v>2.0287356321839081</v>
      </c>
      <c r="Q43" s="241">
        <v>1.4967159277504105</v>
      </c>
      <c r="R43" s="241">
        <v>1</v>
      </c>
    </row>
    <row r="44" spans="1:18" ht="16" thickBot="1" x14ac:dyDescent="0.25">
      <c r="A44" s="242" t="s">
        <v>293</v>
      </c>
      <c r="B44" s="241" t="s">
        <v>76</v>
      </c>
      <c r="C44" s="241" t="s">
        <v>76</v>
      </c>
      <c r="D44" s="241" t="s">
        <v>76</v>
      </c>
      <c r="E44" s="241">
        <v>2.4783854994174346E-4</v>
      </c>
      <c r="F44" s="241" t="s">
        <v>76</v>
      </c>
      <c r="G44" s="241" t="s">
        <v>76</v>
      </c>
      <c r="H44" s="241" t="s">
        <v>76</v>
      </c>
      <c r="I44" s="241" t="s">
        <v>76</v>
      </c>
      <c r="J44" s="241" t="s">
        <v>76</v>
      </c>
      <c r="L44" s="242" t="s">
        <v>293</v>
      </c>
      <c r="M44" s="241" t="s">
        <v>336</v>
      </c>
      <c r="N44" s="241" t="s">
        <v>336</v>
      </c>
      <c r="O44" s="241" t="s">
        <v>595</v>
      </c>
      <c r="P44" s="241" t="s">
        <v>604</v>
      </c>
      <c r="Q44" s="241" t="s">
        <v>336</v>
      </c>
      <c r="R44" s="241" t="s">
        <v>336</v>
      </c>
    </row>
    <row r="45" spans="1:18" ht="16" thickBot="1" x14ac:dyDescent="0.25">
      <c r="A45" s="242" t="s">
        <v>292</v>
      </c>
      <c r="B45" s="241" t="s">
        <v>76</v>
      </c>
      <c r="C45" s="241" t="s">
        <v>76</v>
      </c>
      <c r="D45" s="241">
        <v>2.9693959908418575E-3</v>
      </c>
      <c r="E45" s="241">
        <v>1.7174921883275076E-3</v>
      </c>
      <c r="F45" s="241" t="s">
        <v>76</v>
      </c>
      <c r="G45" s="241" t="s">
        <v>76</v>
      </c>
      <c r="H45" s="241" t="s">
        <v>76</v>
      </c>
      <c r="I45" s="241" t="s">
        <v>76</v>
      </c>
      <c r="J45" s="241" t="s">
        <v>76</v>
      </c>
      <c r="L45" s="242" t="s">
        <v>292</v>
      </c>
      <c r="M45" s="241" t="s">
        <v>336</v>
      </c>
      <c r="N45" s="241" t="s">
        <v>336</v>
      </c>
      <c r="O45" s="241" t="s">
        <v>605</v>
      </c>
      <c r="P45" s="241" t="s">
        <v>606</v>
      </c>
      <c r="Q45" s="241" t="s">
        <v>336</v>
      </c>
      <c r="R45" s="241" t="s">
        <v>336</v>
      </c>
    </row>
    <row r="46" spans="1:18" ht="16" thickBot="1" x14ac:dyDescent="0.25">
      <c r="A46" s="242" t="s">
        <v>291</v>
      </c>
      <c r="B46" s="241">
        <v>5.2188404168885113E-3</v>
      </c>
      <c r="C46" s="241">
        <v>3.7054724256252434E-3</v>
      </c>
      <c r="D46" s="241" t="s">
        <v>76</v>
      </c>
      <c r="E46" s="241" t="s">
        <v>76</v>
      </c>
      <c r="F46" s="241">
        <v>1.636619789601559E-3</v>
      </c>
      <c r="G46" s="241">
        <v>1.378750297327796E-3</v>
      </c>
      <c r="H46" s="241" t="s">
        <v>76</v>
      </c>
      <c r="I46" s="241" t="s">
        <v>76</v>
      </c>
      <c r="J46" s="241" t="s">
        <v>76</v>
      </c>
      <c r="L46" s="242" t="s">
        <v>291</v>
      </c>
      <c r="M46" s="241">
        <v>3.0424774560987187</v>
      </c>
      <c r="N46" s="241">
        <v>2.1874703369719981</v>
      </c>
      <c r="O46" s="241" t="s">
        <v>76</v>
      </c>
      <c r="P46" s="241" t="s">
        <v>76</v>
      </c>
      <c r="Q46" s="241">
        <v>1.0128144280968201</v>
      </c>
      <c r="R46" s="241">
        <v>1</v>
      </c>
    </row>
    <row r="47" spans="1:18" ht="16" thickBot="1" x14ac:dyDescent="0.25">
      <c r="A47" s="242" t="s">
        <v>290</v>
      </c>
      <c r="B47" s="241" t="s">
        <v>76</v>
      </c>
      <c r="C47" s="241" t="s">
        <v>76</v>
      </c>
      <c r="D47" s="241" t="s">
        <v>76</v>
      </c>
      <c r="E47" s="241" t="s">
        <v>76</v>
      </c>
      <c r="F47" s="241" t="s">
        <v>76</v>
      </c>
      <c r="G47" s="241" t="s">
        <v>76</v>
      </c>
      <c r="H47" s="241" t="s">
        <v>76</v>
      </c>
      <c r="I47" s="241" t="s">
        <v>76</v>
      </c>
      <c r="J47" s="241" t="s">
        <v>76</v>
      </c>
      <c r="L47" s="242" t="s">
        <v>290</v>
      </c>
      <c r="M47" s="241" t="s">
        <v>336</v>
      </c>
      <c r="N47" s="241" t="s">
        <v>336</v>
      </c>
      <c r="O47" s="241" t="s">
        <v>336</v>
      </c>
      <c r="P47" s="241" t="s">
        <v>336</v>
      </c>
      <c r="Q47" s="241" t="s">
        <v>336</v>
      </c>
      <c r="R47" s="241" t="s">
        <v>336</v>
      </c>
    </row>
    <row r="48" spans="1:18" ht="16" thickBot="1" x14ac:dyDescent="0.25">
      <c r="A48" s="242" t="s">
        <v>289</v>
      </c>
      <c r="B48" s="241" t="s">
        <v>76</v>
      </c>
      <c r="C48" s="241" t="s">
        <v>76</v>
      </c>
      <c r="D48" s="241" t="s">
        <v>76</v>
      </c>
      <c r="E48" s="241" t="s">
        <v>76</v>
      </c>
      <c r="F48" s="241" t="s">
        <v>76</v>
      </c>
      <c r="G48" s="241" t="s">
        <v>76</v>
      </c>
      <c r="H48" s="241" t="s">
        <v>76</v>
      </c>
      <c r="I48" s="241" t="s">
        <v>76</v>
      </c>
      <c r="J48" s="241" t="s">
        <v>76</v>
      </c>
      <c r="L48" s="242" t="s">
        <v>289</v>
      </c>
      <c r="M48" s="241" t="s">
        <v>336</v>
      </c>
      <c r="N48" s="241" t="s">
        <v>336</v>
      </c>
      <c r="O48" s="241" t="s">
        <v>336</v>
      </c>
      <c r="P48" s="241" t="s">
        <v>336</v>
      </c>
      <c r="Q48" s="241" t="s">
        <v>336</v>
      </c>
      <c r="R48" s="241" t="s">
        <v>336</v>
      </c>
    </row>
    <row r="49" spans="1:18" ht="16" thickBot="1" x14ac:dyDescent="0.25">
      <c r="A49" s="242" t="s">
        <v>229</v>
      </c>
      <c r="B49" s="241">
        <v>0.25654502262406603</v>
      </c>
      <c r="C49" s="241">
        <v>0.2533485121832782</v>
      </c>
      <c r="D49" s="241">
        <v>0.25952792739371777</v>
      </c>
      <c r="E49" s="241">
        <v>0.26076752992267771</v>
      </c>
      <c r="F49" s="241">
        <v>0.24167674535070369</v>
      </c>
      <c r="G49" s="241">
        <v>0.20620660118420714</v>
      </c>
      <c r="H49" s="241" t="s">
        <v>76</v>
      </c>
      <c r="I49" s="241" t="s">
        <v>76</v>
      </c>
      <c r="J49" s="241" t="s">
        <v>76</v>
      </c>
      <c r="L49" s="242" t="s">
        <v>229</v>
      </c>
      <c r="M49" s="241">
        <v>1</v>
      </c>
      <c r="N49" s="241">
        <v>1</v>
      </c>
      <c r="O49" s="241">
        <v>1</v>
      </c>
      <c r="P49" s="241">
        <v>1</v>
      </c>
      <c r="Q49" s="241">
        <v>1</v>
      </c>
      <c r="R49" s="241">
        <v>1</v>
      </c>
    </row>
    <row r="50" spans="1:18" ht="16" thickBot="1" x14ac:dyDescent="0.25">
      <c r="A50" s="242" t="s">
        <v>288</v>
      </c>
      <c r="B50" s="241">
        <v>1</v>
      </c>
      <c r="C50" s="241">
        <v>1</v>
      </c>
      <c r="D50" s="241">
        <v>1</v>
      </c>
      <c r="E50" s="241">
        <v>1</v>
      </c>
      <c r="F50" s="241">
        <v>1</v>
      </c>
      <c r="G50" s="241">
        <v>1</v>
      </c>
      <c r="H50" s="241" t="s">
        <v>76</v>
      </c>
      <c r="I50" s="241" t="s">
        <v>76</v>
      </c>
      <c r="J50" s="241" t="s">
        <v>76</v>
      </c>
      <c r="L50" s="242" t="s">
        <v>288</v>
      </c>
      <c r="M50" s="241">
        <v>0.80378328558093515</v>
      </c>
      <c r="N50" s="241">
        <v>0.81392465819981807</v>
      </c>
      <c r="O50" s="241">
        <v>0.79454493878564625</v>
      </c>
      <c r="P50" s="241">
        <v>0.79076793512348387</v>
      </c>
      <c r="Q50" s="241">
        <v>0.85323311055424522</v>
      </c>
      <c r="R50" s="241">
        <v>1</v>
      </c>
    </row>
    <row r="51" spans="1:18" x14ac:dyDescent="0.2">
      <c r="A51" s="244"/>
      <c r="B51" s="241" t="s">
        <v>76</v>
      </c>
      <c r="C51" s="241" t="s">
        <v>76</v>
      </c>
      <c r="D51" s="241" t="s">
        <v>76</v>
      </c>
      <c r="E51" s="241" t="s">
        <v>76</v>
      </c>
      <c r="F51" s="241" t="s">
        <v>76</v>
      </c>
      <c r="G51" s="241" t="s">
        <v>76</v>
      </c>
      <c r="H51" s="241" t="s">
        <v>76</v>
      </c>
      <c r="I51" s="241" t="s">
        <v>76</v>
      </c>
      <c r="J51" s="241" t="s">
        <v>76</v>
      </c>
      <c r="L51" s="244"/>
      <c r="M51" s="241" t="s">
        <v>76</v>
      </c>
      <c r="N51" s="241" t="s">
        <v>76</v>
      </c>
      <c r="O51" s="241" t="s">
        <v>76</v>
      </c>
      <c r="P51" s="241" t="s">
        <v>76</v>
      </c>
      <c r="Q51" s="241" t="s">
        <v>76</v>
      </c>
      <c r="R51" s="241" t="s">
        <v>76</v>
      </c>
    </row>
    <row r="52" spans="1:18" ht="16" thickBot="1" x14ac:dyDescent="0.25">
      <c r="A52" s="243" t="s">
        <v>287</v>
      </c>
      <c r="B52" s="241" t="s">
        <v>76</v>
      </c>
      <c r="C52" s="241" t="s">
        <v>76</v>
      </c>
      <c r="D52" s="241" t="s">
        <v>76</v>
      </c>
      <c r="E52" s="241" t="s">
        <v>76</v>
      </c>
      <c r="F52" s="241" t="s">
        <v>76</v>
      </c>
      <c r="G52" s="241" t="s">
        <v>76</v>
      </c>
      <c r="H52" s="241" t="s">
        <v>76</v>
      </c>
      <c r="I52" s="241" t="s">
        <v>76</v>
      </c>
      <c r="J52" s="241" t="s">
        <v>76</v>
      </c>
      <c r="L52" s="243" t="s">
        <v>287</v>
      </c>
      <c r="M52" s="241" t="s">
        <v>76</v>
      </c>
      <c r="N52" s="241" t="s">
        <v>76</v>
      </c>
      <c r="O52" s="241" t="s">
        <v>76</v>
      </c>
      <c r="P52" s="241" t="s">
        <v>76</v>
      </c>
      <c r="Q52" s="241" t="s">
        <v>76</v>
      </c>
      <c r="R52" s="241" t="s">
        <v>76</v>
      </c>
    </row>
    <row r="53" spans="1:18" ht="16" thickBot="1" x14ac:dyDescent="0.25">
      <c r="A53" s="242" t="s">
        <v>286</v>
      </c>
      <c r="B53" s="241">
        <v>1.1803754341231812E-2</v>
      </c>
      <c r="C53" s="241">
        <v>1.0535552918551964E-2</v>
      </c>
      <c r="D53" s="241">
        <v>1.0529393355405117E-2</v>
      </c>
      <c r="E53" s="241">
        <v>7.9916554125622277E-3</v>
      </c>
      <c r="F53" s="241">
        <v>9.381037144520276E-3</v>
      </c>
      <c r="G53" s="241">
        <v>7.714981492878365E-3</v>
      </c>
      <c r="H53" s="241" t="s">
        <v>76</v>
      </c>
      <c r="I53" s="241" t="s">
        <v>76</v>
      </c>
      <c r="J53" s="241" t="s">
        <v>76</v>
      </c>
      <c r="L53" s="242" t="s">
        <v>286</v>
      </c>
      <c r="M53" s="241">
        <v>1.2297709923664122</v>
      </c>
      <c r="N53" s="241">
        <v>1.1114927905004242</v>
      </c>
      <c r="O53" s="241">
        <v>1.0843935538592027</v>
      </c>
      <c r="P53" s="241">
        <v>0.81912637828668367</v>
      </c>
      <c r="Q53" s="241">
        <v>1.0374893977947413</v>
      </c>
      <c r="R53" s="241">
        <v>1</v>
      </c>
    </row>
    <row r="54" spans="1:18" ht="16" thickBot="1" x14ac:dyDescent="0.25">
      <c r="A54" s="242" t="s">
        <v>285</v>
      </c>
      <c r="B54" s="241" t="s">
        <v>76</v>
      </c>
      <c r="C54" s="241" t="s">
        <v>76</v>
      </c>
      <c r="D54" s="241" t="s">
        <v>76</v>
      </c>
      <c r="E54" s="241" t="s">
        <v>76</v>
      </c>
      <c r="F54" s="241" t="s">
        <v>76</v>
      </c>
      <c r="G54" s="241" t="s">
        <v>76</v>
      </c>
      <c r="H54" s="241" t="s">
        <v>76</v>
      </c>
      <c r="I54" s="241" t="s">
        <v>76</v>
      </c>
      <c r="J54" s="241" t="s">
        <v>76</v>
      </c>
      <c r="L54" s="242" t="s">
        <v>285</v>
      </c>
      <c r="M54" s="241" t="s">
        <v>336</v>
      </c>
      <c r="N54" s="241" t="s">
        <v>336</v>
      </c>
      <c r="O54" s="241" t="s">
        <v>336</v>
      </c>
      <c r="P54" s="241" t="s">
        <v>336</v>
      </c>
      <c r="Q54" s="241" t="s">
        <v>336</v>
      </c>
      <c r="R54" s="241" t="s">
        <v>336</v>
      </c>
    </row>
    <row r="55" spans="1:18" ht="16" thickBot="1" x14ac:dyDescent="0.25">
      <c r="A55" s="242" t="s">
        <v>239</v>
      </c>
      <c r="B55" s="241" t="s">
        <v>76</v>
      </c>
      <c r="C55" s="241">
        <v>3.5012654401384106E-4</v>
      </c>
      <c r="D55" s="241">
        <v>6.580356113389666E-4</v>
      </c>
      <c r="E55" s="241">
        <v>5.4822383751721218E-4</v>
      </c>
      <c r="F55" s="241" t="s">
        <v>76</v>
      </c>
      <c r="G55" s="241" t="s">
        <v>76</v>
      </c>
      <c r="H55" s="241" t="s">
        <v>76</v>
      </c>
      <c r="I55" s="241" t="s">
        <v>76</v>
      </c>
      <c r="J55" s="241" t="s">
        <v>76</v>
      </c>
      <c r="L55" s="242" t="s">
        <v>239</v>
      </c>
      <c r="M55" s="241" t="s">
        <v>595</v>
      </c>
      <c r="N55" s="241" t="s">
        <v>607</v>
      </c>
      <c r="O55" s="241" t="s">
        <v>608</v>
      </c>
      <c r="P55" s="241" t="s">
        <v>609</v>
      </c>
      <c r="Q55" s="241" t="s">
        <v>336</v>
      </c>
      <c r="R55" s="241" t="s">
        <v>336</v>
      </c>
    </row>
    <row r="56" spans="1:18" ht="16" thickBot="1" x14ac:dyDescent="0.25">
      <c r="A56" s="242" t="s">
        <v>284</v>
      </c>
      <c r="B56" s="241" t="s">
        <v>76</v>
      </c>
      <c r="C56" s="241" t="s">
        <v>76</v>
      </c>
      <c r="D56" s="241" t="s">
        <v>76</v>
      </c>
      <c r="E56" s="241" t="s">
        <v>76</v>
      </c>
      <c r="F56" s="241" t="s">
        <v>76</v>
      </c>
      <c r="G56" s="241" t="s">
        <v>76</v>
      </c>
      <c r="H56" s="241" t="s">
        <v>76</v>
      </c>
      <c r="I56" s="241" t="s">
        <v>76</v>
      </c>
      <c r="J56" s="241" t="s">
        <v>76</v>
      </c>
      <c r="L56" s="242" t="s">
        <v>284</v>
      </c>
      <c r="M56" s="241" t="s">
        <v>336</v>
      </c>
      <c r="N56" s="241" t="s">
        <v>336</v>
      </c>
      <c r="O56" s="241" t="s">
        <v>336</v>
      </c>
      <c r="P56" s="241" t="s">
        <v>336</v>
      </c>
      <c r="Q56" s="241" t="s">
        <v>336</v>
      </c>
      <c r="R56" s="241" t="s">
        <v>336</v>
      </c>
    </row>
    <row r="57" spans="1:18" ht="16" thickBot="1" x14ac:dyDescent="0.25">
      <c r="A57" s="242" t="s">
        <v>283</v>
      </c>
      <c r="B57" s="241" t="s">
        <v>76</v>
      </c>
      <c r="C57" s="241">
        <v>1.1722204535003007E-2</v>
      </c>
      <c r="D57" s="241">
        <v>3.090873153135346E-3</v>
      </c>
      <c r="E57" s="241">
        <v>2.6070629435441159E-3</v>
      </c>
      <c r="F57" s="241">
        <v>2.403929114576423E-3</v>
      </c>
      <c r="G57" s="241">
        <v>2.0416236011688293E-3</v>
      </c>
      <c r="H57" s="241" t="s">
        <v>76</v>
      </c>
      <c r="I57" s="241" t="s">
        <v>76</v>
      </c>
      <c r="J57" s="241" t="s">
        <v>76</v>
      </c>
      <c r="L57" s="242" t="s">
        <v>283</v>
      </c>
      <c r="M57" s="241">
        <v>0</v>
      </c>
      <c r="N57" s="241">
        <v>4.6732371794871792</v>
      </c>
      <c r="O57" s="241">
        <v>1.2028846153846153</v>
      </c>
      <c r="P57" s="241">
        <v>1.0097756410256411</v>
      </c>
      <c r="Q57" s="241">
        <v>1.004647435897436</v>
      </c>
      <c r="R57" s="241">
        <v>1</v>
      </c>
    </row>
    <row r="58" spans="1:18" ht="16" thickBot="1" x14ac:dyDescent="0.25">
      <c r="A58" s="242" t="s">
        <v>264</v>
      </c>
      <c r="B58" s="241" t="s">
        <v>76</v>
      </c>
      <c r="C58" s="241" t="s">
        <v>76</v>
      </c>
      <c r="D58" s="241" t="s">
        <v>76</v>
      </c>
      <c r="E58" s="241" t="s">
        <v>76</v>
      </c>
      <c r="F58" s="241" t="s">
        <v>76</v>
      </c>
      <c r="G58" s="241" t="s">
        <v>76</v>
      </c>
      <c r="H58" s="241" t="s">
        <v>76</v>
      </c>
      <c r="I58" s="241" t="s">
        <v>76</v>
      </c>
      <c r="J58" s="241" t="s">
        <v>76</v>
      </c>
      <c r="L58" s="242" t="s">
        <v>264</v>
      </c>
      <c r="M58" s="241" t="s">
        <v>336</v>
      </c>
      <c r="N58" s="241" t="s">
        <v>336</v>
      </c>
      <c r="O58" s="241" t="s">
        <v>336</v>
      </c>
      <c r="P58" s="241" t="s">
        <v>336</v>
      </c>
      <c r="Q58" s="241" t="s">
        <v>336</v>
      </c>
      <c r="R58" s="241" t="s">
        <v>336</v>
      </c>
    </row>
    <row r="59" spans="1:18" ht="16" thickBot="1" x14ac:dyDescent="0.25">
      <c r="A59" s="242" t="s">
        <v>279</v>
      </c>
      <c r="B59" s="241">
        <v>1.4090991241824318E-2</v>
      </c>
      <c r="C59" s="241">
        <v>1.3904566196829808E-2</v>
      </c>
      <c r="D59" s="241">
        <v>1.3636737988173478E-2</v>
      </c>
      <c r="E59" s="241">
        <v>1.4419735065141404E-2</v>
      </c>
      <c r="F59" s="241" t="s">
        <v>76</v>
      </c>
      <c r="G59" s="241" t="s">
        <v>76</v>
      </c>
      <c r="H59" s="241" t="s">
        <v>76</v>
      </c>
      <c r="I59" s="241" t="s">
        <v>76</v>
      </c>
      <c r="J59" s="241" t="s">
        <v>76</v>
      </c>
      <c r="L59" s="242" t="s">
        <v>279</v>
      </c>
      <c r="M59" s="241" t="s">
        <v>610</v>
      </c>
      <c r="N59" s="241" t="s">
        <v>611</v>
      </c>
      <c r="O59" s="241" t="s">
        <v>612</v>
      </c>
      <c r="P59" s="241" t="s">
        <v>613</v>
      </c>
      <c r="Q59" s="241" t="s">
        <v>336</v>
      </c>
      <c r="R59" s="241" t="s">
        <v>336</v>
      </c>
    </row>
    <row r="60" spans="1:18" ht="16" thickBot="1" x14ac:dyDescent="0.25">
      <c r="A60" s="242" t="s">
        <v>282</v>
      </c>
      <c r="B60" s="241">
        <v>1.0700637772339535E-2</v>
      </c>
      <c r="C60" s="241">
        <v>1.1128476744522589E-2</v>
      </c>
      <c r="D60" s="241">
        <v>8.0524946055904201E-3</v>
      </c>
      <c r="E60" s="241">
        <v>8.085577534159517E-3</v>
      </c>
      <c r="F60" s="241">
        <v>7.5151065221676083E-3</v>
      </c>
      <c r="G60" s="241">
        <v>7.7182533255725459E-4</v>
      </c>
      <c r="H60" s="241" t="s">
        <v>76</v>
      </c>
      <c r="I60" s="241" t="s">
        <v>76</v>
      </c>
      <c r="J60" s="241" t="s">
        <v>76</v>
      </c>
      <c r="L60" s="242" t="s">
        <v>282</v>
      </c>
      <c r="M60" s="241">
        <v>11.143704959728698</v>
      </c>
      <c r="N60" s="241">
        <v>11.735481136074608</v>
      </c>
      <c r="O60" s="241">
        <v>8.2895294616362865</v>
      </c>
      <c r="P60" s="241">
        <v>8.2840186519711736</v>
      </c>
      <c r="Q60" s="241">
        <v>8.3077575243747344</v>
      </c>
      <c r="R60" s="241">
        <v>1</v>
      </c>
    </row>
    <row r="61" spans="1:18" ht="16" thickBot="1" x14ac:dyDescent="0.25">
      <c r="A61" s="242" t="s">
        <v>281</v>
      </c>
      <c r="B61" s="241">
        <v>1.0817869348664619E-2</v>
      </c>
      <c r="C61" s="241">
        <v>1.2477127209696456E-2</v>
      </c>
      <c r="D61" s="241">
        <v>1.918227339361895E-2</v>
      </c>
      <c r="E61" s="241">
        <v>1.5500460094269674E-2</v>
      </c>
      <c r="F61" s="241">
        <v>1.1226644231528783E-2</v>
      </c>
      <c r="G61" s="241">
        <v>1.1761911352310618E-2</v>
      </c>
      <c r="H61" s="241" t="s">
        <v>76</v>
      </c>
      <c r="I61" s="241" t="s">
        <v>76</v>
      </c>
      <c r="J61" s="241" t="s">
        <v>76</v>
      </c>
      <c r="L61" s="242" t="s">
        <v>281</v>
      </c>
      <c r="M61" s="241">
        <v>0.7392695207098946</v>
      </c>
      <c r="N61" s="241">
        <v>0.86341761940526862</v>
      </c>
      <c r="O61" s="241">
        <v>1.2958079501516038</v>
      </c>
      <c r="P61" s="241">
        <v>1.0421152187821636</v>
      </c>
      <c r="Q61" s="241">
        <v>0.81440373862972548</v>
      </c>
      <c r="R61" s="241">
        <v>1</v>
      </c>
    </row>
    <row r="62" spans="1:18" ht="16" thickBot="1" x14ac:dyDescent="0.25">
      <c r="A62" s="242" t="s">
        <v>280</v>
      </c>
      <c r="B62" s="241">
        <v>1.6016357061330026E-2</v>
      </c>
      <c r="C62" s="241">
        <v>1.7061332844522912E-2</v>
      </c>
      <c r="D62" s="241">
        <v>1.6799262077712439E-2</v>
      </c>
      <c r="E62" s="241">
        <v>1.7078103484800339E-2</v>
      </c>
      <c r="F62" s="241">
        <v>1.9468796470913954E-2</v>
      </c>
      <c r="G62" s="241">
        <v>1.157214505604813E-2</v>
      </c>
      <c r="H62" s="241" t="s">
        <v>76</v>
      </c>
      <c r="I62" s="241" t="s">
        <v>76</v>
      </c>
      <c r="J62" s="241" t="s">
        <v>76</v>
      </c>
      <c r="L62" s="242" t="s">
        <v>280</v>
      </c>
      <c r="M62" s="241">
        <v>1.11247137323645</v>
      </c>
      <c r="N62" s="241">
        <v>1.2000056546693432</v>
      </c>
      <c r="O62" s="241">
        <v>1.1534394526280076</v>
      </c>
      <c r="P62" s="241">
        <v>1.167010659051712</v>
      </c>
      <c r="Q62" s="241">
        <v>1.4354660861206141</v>
      </c>
      <c r="R62" s="241">
        <v>1</v>
      </c>
    </row>
    <row r="63" spans="1:18" ht="16" thickBot="1" x14ac:dyDescent="0.25">
      <c r="A63" s="242" t="s">
        <v>237</v>
      </c>
      <c r="B63" s="241">
        <v>5.7807378750799859E-2</v>
      </c>
      <c r="C63" s="241">
        <v>4.982771040555186E-2</v>
      </c>
      <c r="D63" s="241">
        <v>4.0080874964998105E-2</v>
      </c>
      <c r="E63" s="241">
        <v>2.9623947410231968E-2</v>
      </c>
      <c r="F63" s="241">
        <v>2.3177649939757974E-2</v>
      </c>
      <c r="G63" s="241">
        <v>1.7243539848141157E-2</v>
      </c>
      <c r="H63" s="241" t="s">
        <v>76</v>
      </c>
      <c r="I63" s="241" t="s">
        <v>76</v>
      </c>
      <c r="J63" s="241" t="s">
        <v>76</v>
      </c>
      <c r="L63" s="242" t="s">
        <v>237</v>
      </c>
      <c r="M63" s="241">
        <v>2.6946094150238129</v>
      </c>
      <c r="N63" s="241">
        <v>2.3519533992372352</v>
      </c>
      <c r="O63" s="241">
        <v>1.8468398383393734</v>
      </c>
      <c r="P63" s="241">
        <v>1.3585184904085157</v>
      </c>
      <c r="Q63" s="241">
        <v>1.1468607100165076</v>
      </c>
      <c r="R63" s="241">
        <v>1</v>
      </c>
    </row>
    <row r="64" spans="1:18" ht="16" thickBot="1" x14ac:dyDescent="0.25">
      <c r="A64" s="242" t="s">
        <v>279</v>
      </c>
      <c r="B64" s="241" t="s">
        <v>76</v>
      </c>
      <c r="C64" s="241" t="s">
        <v>76</v>
      </c>
      <c r="D64" s="241" t="s">
        <v>76</v>
      </c>
      <c r="E64" s="241" t="s">
        <v>76</v>
      </c>
      <c r="F64" s="241">
        <v>9.9654346513976845E-3</v>
      </c>
      <c r="G64" s="241">
        <v>8.3965042430762301E-3</v>
      </c>
      <c r="H64" s="241" t="s">
        <v>76</v>
      </c>
      <c r="I64" s="241" t="s">
        <v>76</v>
      </c>
      <c r="J64" s="241" t="s">
        <v>76</v>
      </c>
      <c r="L64" s="242" t="s">
        <v>279</v>
      </c>
      <c r="M64" s="241" t="s">
        <v>76</v>
      </c>
      <c r="N64" s="241" t="s">
        <v>76</v>
      </c>
      <c r="O64" s="241" t="s">
        <v>76</v>
      </c>
      <c r="P64" s="241" t="s">
        <v>76</v>
      </c>
      <c r="Q64" s="241">
        <v>1.0126641468261699</v>
      </c>
      <c r="R64" s="241">
        <v>1</v>
      </c>
    </row>
    <row r="65" spans="1:18" ht="16" thickBot="1" x14ac:dyDescent="0.25">
      <c r="A65" s="242" t="s">
        <v>278</v>
      </c>
      <c r="B65" s="241" t="s">
        <v>76</v>
      </c>
      <c r="C65" s="241" t="s">
        <v>76</v>
      </c>
      <c r="D65" s="241" t="s">
        <v>76</v>
      </c>
      <c r="E65" s="241" t="s">
        <v>76</v>
      </c>
      <c r="F65" s="241" t="s">
        <v>76</v>
      </c>
      <c r="G65" s="241" t="s">
        <v>76</v>
      </c>
      <c r="H65" s="241" t="s">
        <v>76</v>
      </c>
      <c r="I65" s="241" t="s">
        <v>76</v>
      </c>
      <c r="J65" s="241" t="s">
        <v>76</v>
      </c>
      <c r="L65" s="242" t="s">
        <v>278</v>
      </c>
      <c r="M65" s="241" t="s">
        <v>336</v>
      </c>
      <c r="N65" s="241" t="s">
        <v>336</v>
      </c>
      <c r="O65" s="241" t="s">
        <v>336</v>
      </c>
      <c r="P65" s="241" t="s">
        <v>336</v>
      </c>
      <c r="Q65" s="241" t="s">
        <v>336</v>
      </c>
      <c r="R65" s="241" t="s">
        <v>336</v>
      </c>
    </row>
    <row r="66" spans="1:18" ht="16" thickBot="1" x14ac:dyDescent="0.25">
      <c r="A66" s="242" t="s">
        <v>277</v>
      </c>
      <c r="B66" s="241">
        <v>0.12123698851619016</v>
      </c>
      <c r="C66" s="241">
        <v>0.12700709739869243</v>
      </c>
      <c r="D66" s="241">
        <v>0.11202994514997282</v>
      </c>
      <c r="E66" s="241">
        <v>9.5854765782226459E-2</v>
      </c>
      <c r="F66" s="241">
        <v>8.3138598074862707E-2</v>
      </c>
      <c r="G66" s="241">
        <v>5.9502530926180582E-2</v>
      </c>
      <c r="H66" s="241" t="s">
        <v>76</v>
      </c>
      <c r="I66" s="241" t="s">
        <v>76</v>
      </c>
      <c r="J66" s="241" t="s">
        <v>76</v>
      </c>
      <c r="L66" s="242" t="s">
        <v>277</v>
      </c>
      <c r="M66" s="241">
        <v>1.6377163029313275</v>
      </c>
      <c r="N66" s="241">
        <v>1.737307753638728</v>
      </c>
      <c r="O66" s="241">
        <v>1.495950248263803</v>
      </c>
      <c r="P66" s="241">
        <v>1.2738764894453518</v>
      </c>
      <c r="Q66" s="241">
        <v>1.1921611322808927</v>
      </c>
      <c r="R66" s="241">
        <v>1</v>
      </c>
    </row>
    <row r="67" spans="1:18" ht="16" thickBot="1" x14ac:dyDescent="0.25">
      <c r="A67" s="244"/>
      <c r="B67" s="241" t="s">
        <v>76</v>
      </c>
      <c r="C67" s="241" t="s">
        <v>76</v>
      </c>
      <c r="D67" s="241" t="s">
        <v>76</v>
      </c>
      <c r="E67" s="241" t="s">
        <v>76</v>
      </c>
      <c r="F67" s="241" t="s">
        <v>76</v>
      </c>
      <c r="G67" s="241" t="s">
        <v>76</v>
      </c>
      <c r="H67" s="241" t="s">
        <v>76</v>
      </c>
      <c r="I67" s="241" t="s">
        <v>76</v>
      </c>
      <c r="J67" s="241" t="s">
        <v>76</v>
      </c>
      <c r="L67" s="244"/>
      <c r="M67" s="241" t="s">
        <v>76</v>
      </c>
      <c r="N67" s="241" t="s">
        <v>76</v>
      </c>
      <c r="O67" s="241" t="s">
        <v>76</v>
      </c>
      <c r="P67" s="241" t="s">
        <v>76</v>
      </c>
      <c r="Q67" s="241" t="s">
        <v>76</v>
      </c>
      <c r="R67" s="241" t="s">
        <v>76</v>
      </c>
    </row>
    <row r="68" spans="1:18" ht="16" thickBot="1" x14ac:dyDescent="0.25">
      <c r="A68" s="242" t="s">
        <v>276</v>
      </c>
      <c r="B68" s="241">
        <v>0.82272876032492681</v>
      </c>
      <c r="C68" s="241">
        <v>0.65301454532591108</v>
      </c>
      <c r="D68" s="241">
        <v>0.61686597157022616</v>
      </c>
      <c r="E68" s="241">
        <v>0.56833434289270202</v>
      </c>
      <c r="F68" s="241">
        <v>0.5346754024635193</v>
      </c>
      <c r="G68" s="241">
        <v>0.457718269684736</v>
      </c>
      <c r="H68" s="241" t="s">
        <v>76</v>
      </c>
      <c r="I68" s="241" t="s">
        <v>76</v>
      </c>
      <c r="J68" s="241" t="s">
        <v>76</v>
      </c>
      <c r="L68" s="242" t="s">
        <v>276</v>
      </c>
      <c r="M68" s="241">
        <v>1.4447656340468604</v>
      </c>
      <c r="N68" s="241">
        <v>1.1612047755270678</v>
      </c>
      <c r="O68" s="241">
        <v>1.0708065814322865</v>
      </c>
      <c r="P68" s="241">
        <v>0.98187161088975716</v>
      </c>
      <c r="Q68" s="241">
        <v>0.99668898314898291</v>
      </c>
      <c r="R68" s="241">
        <v>1</v>
      </c>
    </row>
    <row r="69" spans="1:18" ht="16" thickBot="1" x14ac:dyDescent="0.25">
      <c r="A69" s="242" t="s">
        <v>275</v>
      </c>
      <c r="B69" s="241" t="s">
        <v>76</v>
      </c>
      <c r="C69" s="241" t="s">
        <v>76</v>
      </c>
      <c r="D69" s="241" t="s">
        <v>76</v>
      </c>
      <c r="E69" s="241" t="s">
        <v>76</v>
      </c>
      <c r="F69" s="241" t="s">
        <v>76</v>
      </c>
      <c r="G69" s="241" t="s">
        <v>76</v>
      </c>
      <c r="H69" s="241" t="s">
        <v>76</v>
      </c>
      <c r="I69" s="241" t="s">
        <v>76</v>
      </c>
      <c r="J69" s="241" t="s">
        <v>76</v>
      </c>
      <c r="L69" s="242" t="s">
        <v>275</v>
      </c>
      <c r="M69" s="241" t="s">
        <v>336</v>
      </c>
      <c r="N69" s="241" t="s">
        <v>336</v>
      </c>
      <c r="O69" s="241" t="s">
        <v>336</v>
      </c>
      <c r="P69" s="241" t="s">
        <v>336</v>
      </c>
      <c r="Q69" s="241" t="s">
        <v>336</v>
      </c>
      <c r="R69" s="241" t="s">
        <v>336</v>
      </c>
    </row>
    <row r="70" spans="1:18" ht="16" thickBot="1" x14ac:dyDescent="0.25">
      <c r="A70" s="242" t="s">
        <v>274</v>
      </c>
      <c r="B70" s="241" t="s">
        <v>76</v>
      </c>
      <c r="C70" s="241" t="s">
        <v>76</v>
      </c>
      <c r="D70" s="241" t="s">
        <v>76</v>
      </c>
      <c r="E70" s="241" t="s">
        <v>76</v>
      </c>
      <c r="F70" s="241" t="s">
        <v>76</v>
      </c>
      <c r="G70" s="241" t="s">
        <v>76</v>
      </c>
      <c r="H70" s="241" t="s">
        <v>76</v>
      </c>
      <c r="I70" s="241" t="s">
        <v>76</v>
      </c>
      <c r="J70" s="241" t="s">
        <v>76</v>
      </c>
      <c r="L70" s="242" t="s">
        <v>274</v>
      </c>
      <c r="M70" s="241" t="s">
        <v>336</v>
      </c>
      <c r="N70" s="241" t="s">
        <v>336</v>
      </c>
      <c r="O70" s="241" t="s">
        <v>336</v>
      </c>
      <c r="P70" s="241" t="s">
        <v>336</v>
      </c>
      <c r="Q70" s="241" t="s">
        <v>336</v>
      </c>
      <c r="R70" s="241" t="s">
        <v>336</v>
      </c>
    </row>
    <row r="71" spans="1:18" ht="16" thickBot="1" x14ac:dyDescent="0.25">
      <c r="A71" s="242" t="s">
        <v>273</v>
      </c>
      <c r="B71" s="241">
        <v>0.82272876032492681</v>
      </c>
      <c r="C71" s="241">
        <v>0.65301454532591108</v>
      </c>
      <c r="D71" s="241">
        <v>0.61686597157022616</v>
      </c>
      <c r="E71" s="241">
        <v>0.56833434289270202</v>
      </c>
      <c r="F71" s="241">
        <v>0.5346754024635193</v>
      </c>
      <c r="G71" s="241">
        <v>0.457718269684736</v>
      </c>
      <c r="H71" s="241" t="s">
        <v>76</v>
      </c>
      <c r="I71" s="241" t="s">
        <v>76</v>
      </c>
      <c r="J71" s="241" t="s">
        <v>76</v>
      </c>
      <c r="L71" s="242" t="s">
        <v>273</v>
      </c>
      <c r="M71" s="241">
        <v>1.4447656340468604</v>
      </c>
      <c r="N71" s="241">
        <v>1.1612047755270678</v>
      </c>
      <c r="O71" s="241">
        <v>1.0708065814322865</v>
      </c>
      <c r="P71" s="241">
        <v>0.98187161088975716</v>
      </c>
      <c r="Q71" s="241">
        <v>0.99668898314898291</v>
      </c>
      <c r="R71" s="241">
        <v>1</v>
      </c>
    </row>
    <row r="72" spans="1:18" ht="16" thickBot="1" x14ac:dyDescent="0.25">
      <c r="A72" s="242" t="s">
        <v>272</v>
      </c>
      <c r="B72" s="241" t="s">
        <v>76</v>
      </c>
      <c r="C72" s="241" t="s">
        <v>76</v>
      </c>
      <c r="D72" s="241" t="s">
        <v>76</v>
      </c>
      <c r="E72" s="241" t="s">
        <v>76</v>
      </c>
      <c r="F72" s="241" t="s">
        <v>76</v>
      </c>
      <c r="G72" s="241" t="s">
        <v>76</v>
      </c>
      <c r="H72" s="241" t="s">
        <v>76</v>
      </c>
      <c r="I72" s="241" t="s">
        <v>76</v>
      </c>
      <c r="J72" s="241" t="s">
        <v>76</v>
      </c>
      <c r="L72" s="242" t="s">
        <v>272</v>
      </c>
      <c r="M72" s="241" t="s">
        <v>336</v>
      </c>
      <c r="N72" s="241" t="s">
        <v>595</v>
      </c>
      <c r="O72" s="241" t="s">
        <v>595</v>
      </c>
      <c r="P72" s="241" t="s">
        <v>595</v>
      </c>
      <c r="Q72" s="241" t="s">
        <v>336</v>
      </c>
      <c r="R72" s="241" t="s">
        <v>336</v>
      </c>
    </row>
    <row r="73" spans="1:18" ht="16" thickBot="1" x14ac:dyDescent="0.25">
      <c r="A73" s="242" t="s">
        <v>271</v>
      </c>
      <c r="B73" s="241" t="s">
        <v>76</v>
      </c>
      <c r="C73" s="241">
        <v>1.9523474155756868E-2</v>
      </c>
      <c r="D73" s="241">
        <v>2.3945413516496188E-2</v>
      </c>
      <c r="E73" s="241">
        <v>2.7057846096811777E-2</v>
      </c>
      <c r="F73" s="241" t="s">
        <v>76</v>
      </c>
      <c r="G73" s="241" t="s">
        <v>76</v>
      </c>
      <c r="H73" s="241" t="s">
        <v>76</v>
      </c>
      <c r="I73" s="241" t="s">
        <v>76</v>
      </c>
      <c r="J73" s="241" t="s">
        <v>76</v>
      </c>
      <c r="L73" s="242" t="s">
        <v>271</v>
      </c>
      <c r="M73" s="241" t="s">
        <v>336</v>
      </c>
      <c r="N73" s="241" t="s">
        <v>614</v>
      </c>
      <c r="O73" s="241" t="s">
        <v>615</v>
      </c>
      <c r="P73" s="241" t="s">
        <v>616</v>
      </c>
      <c r="Q73" s="241" t="s">
        <v>336</v>
      </c>
      <c r="R73" s="241" t="s">
        <v>336</v>
      </c>
    </row>
    <row r="74" spans="1:18" ht="16" thickBot="1" x14ac:dyDescent="0.25">
      <c r="A74" s="242" t="s">
        <v>271</v>
      </c>
      <c r="B74" s="241">
        <v>1.6887859856163367E-2</v>
      </c>
      <c r="C74" s="241" t="s">
        <v>76</v>
      </c>
      <c r="D74" s="241" t="s">
        <v>76</v>
      </c>
      <c r="E74" s="241" t="s">
        <v>76</v>
      </c>
      <c r="F74" s="241">
        <v>1.5313208687429395E-2</v>
      </c>
      <c r="G74" s="241">
        <v>2.4996147417002602E-2</v>
      </c>
      <c r="H74" s="241" t="s">
        <v>76</v>
      </c>
      <c r="I74" s="241" t="s">
        <v>76</v>
      </c>
      <c r="J74" s="241" t="s">
        <v>76</v>
      </c>
      <c r="L74" s="242" t="s">
        <v>271</v>
      </c>
      <c r="M74" s="241">
        <v>0.54305086520589541</v>
      </c>
      <c r="N74" s="241" t="s">
        <v>76</v>
      </c>
      <c r="O74" s="241" t="s">
        <v>76</v>
      </c>
      <c r="P74" s="241" t="s">
        <v>76</v>
      </c>
      <c r="Q74" s="241">
        <v>0.52271001858687405</v>
      </c>
      <c r="R74" s="241">
        <v>1</v>
      </c>
    </row>
    <row r="75" spans="1:18" ht="16" thickBot="1" x14ac:dyDescent="0.25">
      <c r="A75" s="242" t="s">
        <v>270</v>
      </c>
      <c r="B75" s="241" t="s">
        <v>76</v>
      </c>
      <c r="C75" s="241" t="s">
        <v>76</v>
      </c>
      <c r="D75" s="241" t="s">
        <v>76</v>
      </c>
      <c r="E75" s="241" t="s">
        <v>76</v>
      </c>
      <c r="F75" s="241" t="s">
        <v>76</v>
      </c>
      <c r="G75" s="241" t="s">
        <v>76</v>
      </c>
      <c r="H75" s="241" t="s">
        <v>76</v>
      </c>
      <c r="I75" s="241" t="s">
        <v>76</v>
      </c>
      <c r="J75" s="241" t="s">
        <v>76</v>
      </c>
      <c r="L75" s="242" t="s">
        <v>270</v>
      </c>
      <c r="M75" s="241" t="s">
        <v>336</v>
      </c>
      <c r="N75" s="241" t="s">
        <v>336</v>
      </c>
      <c r="O75" s="241" t="s">
        <v>336</v>
      </c>
      <c r="P75" s="241" t="s">
        <v>336</v>
      </c>
      <c r="Q75" s="241" t="s">
        <v>336</v>
      </c>
      <c r="R75" s="241" t="s">
        <v>336</v>
      </c>
    </row>
    <row r="76" spans="1:18" ht="16" thickBot="1" x14ac:dyDescent="0.25">
      <c r="A76" s="242" t="s">
        <v>269</v>
      </c>
      <c r="B76" s="241">
        <v>0.11783157404558028</v>
      </c>
      <c r="C76" s="241">
        <v>0.16857407246614506</v>
      </c>
      <c r="D76" s="241">
        <v>0.17073018069213158</v>
      </c>
      <c r="E76" s="241" t="s">
        <v>76</v>
      </c>
      <c r="F76" s="241" t="s">
        <v>76</v>
      </c>
      <c r="G76" s="241" t="s">
        <v>76</v>
      </c>
      <c r="H76" s="241" t="s">
        <v>76</v>
      </c>
      <c r="I76" s="241" t="s">
        <v>76</v>
      </c>
      <c r="J76" s="241" t="s">
        <v>76</v>
      </c>
      <c r="L76" s="242" t="s">
        <v>269</v>
      </c>
      <c r="M76" s="241" t="s">
        <v>617</v>
      </c>
      <c r="N76" s="241" t="s">
        <v>618</v>
      </c>
      <c r="O76" s="241" t="s">
        <v>619</v>
      </c>
      <c r="P76" s="241" t="s">
        <v>336</v>
      </c>
      <c r="Q76" s="241" t="s">
        <v>336</v>
      </c>
      <c r="R76" s="241" t="s">
        <v>336</v>
      </c>
    </row>
    <row r="77" spans="1:18" ht="16" thickBot="1" x14ac:dyDescent="0.25">
      <c r="A77" s="242" t="s">
        <v>268</v>
      </c>
      <c r="B77" s="241">
        <v>-7.4337438066721051E-2</v>
      </c>
      <c r="C77" s="241">
        <v>-8.8467048710601723E-2</v>
      </c>
      <c r="D77" s="241">
        <v>-0.11296758412808222</v>
      </c>
      <c r="E77" s="241" t="s">
        <v>76</v>
      </c>
      <c r="F77" s="241" t="s">
        <v>76</v>
      </c>
      <c r="G77" s="241" t="s">
        <v>76</v>
      </c>
      <c r="H77" s="241" t="s">
        <v>76</v>
      </c>
      <c r="I77" s="241" t="s">
        <v>76</v>
      </c>
      <c r="J77" s="241" t="s">
        <v>76</v>
      </c>
      <c r="L77" s="242" t="s">
        <v>268</v>
      </c>
      <c r="M77" s="241" t="s">
        <v>620</v>
      </c>
      <c r="N77" s="241" t="s">
        <v>621</v>
      </c>
      <c r="O77" s="241" t="s">
        <v>622</v>
      </c>
      <c r="P77" s="241" t="s">
        <v>336</v>
      </c>
      <c r="Q77" s="241" t="s">
        <v>336</v>
      </c>
      <c r="R77" s="241" t="s">
        <v>336</v>
      </c>
    </row>
    <row r="78" spans="1:18" ht="16" thickBot="1" x14ac:dyDescent="0.25">
      <c r="A78" s="242" t="s">
        <v>267</v>
      </c>
      <c r="B78" s="241" t="s">
        <v>76</v>
      </c>
      <c r="C78" s="241" t="s">
        <v>76</v>
      </c>
      <c r="D78" s="241" t="s">
        <v>76</v>
      </c>
      <c r="E78" s="241">
        <v>3.5079705539667411E-2</v>
      </c>
      <c r="F78" s="241">
        <v>5.5920399230926746E-2</v>
      </c>
      <c r="G78" s="241">
        <v>2.373943647916775E-2</v>
      </c>
      <c r="H78" s="241" t="s">
        <v>76</v>
      </c>
      <c r="I78" s="241" t="s">
        <v>76</v>
      </c>
      <c r="J78" s="241" t="s">
        <v>76</v>
      </c>
      <c r="L78" s="242" t="s">
        <v>267</v>
      </c>
      <c r="M78" s="241" t="s">
        <v>76</v>
      </c>
      <c r="N78" s="241" t="s">
        <v>76</v>
      </c>
      <c r="O78" s="241" t="s">
        <v>76</v>
      </c>
      <c r="P78" s="241">
        <v>1.1685157875876897</v>
      </c>
      <c r="Q78" s="241">
        <v>2.0098681036977823</v>
      </c>
      <c r="R78" s="241">
        <v>1</v>
      </c>
    </row>
    <row r="79" spans="1:18" ht="16" thickBot="1" x14ac:dyDescent="0.25">
      <c r="A79" s="242" t="s">
        <v>266</v>
      </c>
      <c r="B79" s="241">
        <v>0.20126015803467776</v>
      </c>
      <c r="C79" s="241">
        <v>0.19531353007952817</v>
      </c>
      <c r="D79" s="241">
        <v>0.17942423942942795</v>
      </c>
      <c r="E79" s="241">
        <v>0.18103592376337252</v>
      </c>
      <c r="F79" s="241">
        <v>0.16779149126433096</v>
      </c>
      <c r="G79" s="241">
        <v>0.14328696819222408</v>
      </c>
      <c r="H79" s="241" t="s">
        <v>76</v>
      </c>
      <c r="I79" s="241" t="s">
        <v>76</v>
      </c>
      <c r="J79" s="241" t="s">
        <v>76</v>
      </c>
      <c r="L79" s="242" t="s">
        <v>266</v>
      </c>
      <c r="M79" s="241">
        <v>1.1289899781020731</v>
      </c>
      <c r="N79" s="241">
        <v>1.1094553832593887</v>
      </c>
      <c r="O79" s="241">
        <v>0.99493082401510702</v>
      </c>
      <c r="P79" s="241">
        <v>0.99909576860810023</v>
      </c>
      <c r="Q79" s="241">
        <v>0.9991505705106396</v>
      </c>
      <c r="R79" s="241">
        <v>1</v>
      </c>
    </row>
    <row r="80" spans="1:18" ht="16" thickBot="1" x14ac:dyDescent="0.25">
      <c r="A80" s="242" t="s">
        <v>265</v>
      </c>
      <c r="B80" s="241" t="s">
        <v>76</v>
      </c>
      <c r="C80" s="241" t="s">
        <v>76</v>
      </c>
      <c r="D80" s="241" t="s">
        <v>76</v>
      </c>
      <c r="E80" s="241" t="s">
        <v>76</v>
      </c>
      <c r="F80" s="241" t="s">
        <v>76</v>
      </c>
      <c r="G80" s="241">
        <v>1.2871389818907332E-3</v>
      </c>
      <c r="H80" s="241" t="s">
        <v>76</v>
      </c>
      <c r="I80" s="241" t="s">
        <v>76</v>
      </c>
      <c r="J80" s="241" t="s">
        <v>76</v>
      </c>
      <c r="L80" s="242" t="s">
        <v>265</v>
      </c>
      <c r="M80" s="241" t="s">
        <v>76</v>
      </c>
      <c r="N80" s="241" t="s">
        <v>76</v>
      </c>
      <c r="O80" s="241" t="s">
        <v>76</v>
      </c>
      <c r="P80" s="241" t="s">
        <v>76</v>
      </c>
      <c r="Q80" s="241">
        <v>0</v>
      </c>
      <c r="R80" s="241">
        <v>1</v>
      </c>
    </row>
    <row r="81" spans="1:18" ht="16" thickBot="1" x14ac:dyDescent="0.25">
      <c r="A81" s="242" t="s">
        <v>264</v>
      </c>
      <c r="B81" s="241" t="s">
        <v>76</v>
      </c>
      <c r="C81" s="241" t="s">
        <v>76</v>
      </c>
      <c r="D81" s="241" t="s">
        <v>76</v>
      </c>
      <c r="E81" s="241" t="s">
        <v>76</v>
      </c>
      <c r="F81" s="241" t="s">
        <v>76</v>
      </c>
      <c r="G81" s="241" t="s">
        <v>76</v>
      </c>
      <c r="H81" s="241" t="s">
        <v>76</v>
      </c>
      <c r="I81" s="241" t="s">
        <v>76</v>
      </c>
      <c r="J81" s="241" t="s">
        <v>76</v>
      </c>
      <c r="L81" s="242" t="s">
        <v>264</v>
      </c>
      <c r="M81" s="241" t="s">
        <v>336</v>
      </c>
      <c r="N81" s="241" t="s">
        <v>336</v>
      </c>
      <c r="O81" s="241" t="s">
        <v>336</v>
      </c>
      <c r="P81" s="241" t="s">
        <v>336</v>
      </c>
      <c r="Q81" s="241" t="s">
        <v>336</v>
      </c>
      <c r="R81" s="241" t="s">
        <v>336</v>
      </c>
    </row>
    <row r="82" spans="1:18" ht="16" thickBot="1" x14ac:dyDescent="0.25">
      <c r="A82" s="242" t="s">
        <v>263</v>
      </c>
      <c r="B82" s="241">
        <v>1.2056079027108173</v>
      </c>
      <c r="C82" s="241">
        <v>1.074965670715432</v>
      </c>
      <c r="D82" s="241">
        <v>0.99002816623017242</v>
      </c>
      <c r="E82" s="241">
        <v>0.90736258407478021</v>
      </c>
      <c r="F82" s="241">
        <v>0.85683909972106909</v>
      </c>
      <c r="G82" s="241">
        <v>0.71053049168120175</v>
      </c>
      <c r="H82" s="241" t="s">
        <v>76</v>
      </c>
      <c r="I82" s="241" t="s">
        <v>76</v>
      </c>
      <c r="J82" s="241" t="s">
        <v>76</v>
      </c>
      <c r="L82" s="242" t="s">
        <v>263</v>
      </c>
      <c r="M82" s="241">
        <v>1.3638365876042233</v>
      </c>
      <c r="N82" s="241">
        <v>1.2313913003837158</v>
      </c>
      <c r="O82" s="241">
        <v>1.1070909383102965</v>
      </c>
      <c r="P82" s="241">
        <v>1.0098275097517613</v>
      </c>
      <c r="Q82" s="241">
        <v>1.0289262724948991</v>
      </c>
      <c r="R82" s="241">
        <v>1</v>
      </c>
    </row>
    <row r="83" spans="1:18" x14ac:dyDescent="0.2">
      <c r="A83" s="244"/>
      <c r="B83" s="241" t="s">
        <v>76</v>
      </c>
      <c r="C83" s="241" t="s">
        <v>76</v>
      </c>
      <c r="D83" s="241" t="s">
        <v>76</v>
      </c>
      <c r="E83" s="241" t="s">
        <v>76</v>
      </c>
      <c r="F83" s="241" t="s">
        <v>76</v>
      </c>
      <c r="G83" s="241" t="s">
        <v>76</v>
      </c>
      <c r="H83" s="241" t="s">
        <v>76</v>
      </c>
      <c r="I83" s="241" t="s">
        <v>76</v>
      </c>
      <c r="J83" s="241" t="s">
        <v>76</v>
      </c>
      <c r="L83" s="244"/>
      <c r="M83" s="241" t="s">
        <v>76</v>
      </c>
      <c r="N83" s="241" t="s">
        <v>76</v>
      </c>
      <c r="O83" s="241" t="s">
        <v>76</v>
      </c>
      <c r="P83" s="241" t="s">
        <v>76</v>
      </c>
      <c r="Q83" s="241" t="s">
        <v>76</v>
      </c>
      <c r="R83" s="241" t="s">
        <v>76</v>
      </c>
    </row>
    <row r="84" spans="1:18" ht="16" thickBot="1" x14ac:dyDescent="0.25">
      <c r="A84" s="243" t="s">
        <v>262</v>
      </c>
      <c r="B84" s="241" t="s">
        <v>76</v>
      </c>
      <c r="C84" s="241" t="s">
        <v>76</v>
      </c>
      <c r="D84" s="241" t="s">
        <v>76</v>
      </c>
      <c r="E84" s="241" t="s">
        <v>76</v>
      </c>
      <c r="F84" s="241" t="s">
        <v>76</v>
      </c>
      <c r="G84" s="241" t="s">
        <v>76</v>
      </c>
      <c r="H84" s="241" t="s">
        <v>76</v>
      </c>
      <c r="I84" s="241" t="s">
        <v>76</v>
      </c>
      <c r="J84" s="241" t="s">
        <v>76</v>
      </c>
      <c r="L84" s="243" t="s">
        <v>262</v>
      </c>
      <c r="M84" s="241" t="s">
        <v>76</v>
      </c>
      <c r="N84" s="241" t="s">
        <v>76</v>
      </c>
      <c r="O84" s="241" t="s">
        <v>76</v>
      </c>
      <c r="P84" s="241" t="s">
        <v>76</v>
      </c>
      <c r="Q84" s="241" t="s">
        <v>76</v>
      </c>
      <c r="R84" s="241" t="s">
        <v>76</v>
      </c>
    </row>
    <row r="85" spans="1:18" ht="16" thickBot="1" x14ac:dyDescent="0.25">
      <c r="A85" s="242" t="s">
        <v>261</v>
      </c>
      <c r="B85" s="241" t="s">
        <v>76</v>
      </c>
      <c r="C85" s="241" t="s">
        <v>76</v>
      </c>
      <c r="D85" s="241" t="s">
        <v>76</v>
      </c>
      <c r="E85" s="241" t="s">
        <v>76</v>
      </c>
      <c r="F85" s="241" t="s">
        <v>76</v>
      </c>
      <c r="G85" s="241" t="s">
        <v>76</v>
      </c>
      <c r="H85" s="241" t="s">
        <v>76</v>
      </c>
      <c r="I85" s="241" t="s">
        <v>76</v>
      </c>
      <c r="J85" s="241" t="s">
        <v>76</v>
      </c>
      <c r="L85" s="242" t="s">
        <v>261</v>
      </c>
      <c r="M85" s="241" t="s">
        <v>76</v>
      </c>
      <c r="N85" s="241" t="s">
        <v>76</v>
      </c>
      <c r="O85" s="241" t="s">
        <v>76</v>
      </c>
      <c r="P85" s="241" t="s">
        <v>76</v>
      </c>
      <c r="Q85" s="241" t="s">
        <v>76</v>
      </c>
      <c r="R85" s="241" t="s">
        <v>76</v>
      </c>
    </row>
    <row r="86" spans="1:18" ht="16" thickBot="1" x14ac:dyDescent="0.25">
      <c r="A86" s="242" t="s">
        <v>260</v>
      </c>
      <c r="B86" s="241" t="s">
        <v>76</v>
      </c>
      <c r="C86" s="241" t="s">
        <v>76</v>
      </c>
      <c r="D86" s="241" t="s">
        <v>76</v>
      </c>
      <c r="E86" s="241" t="s">
        <v>76</v>
      </c>
      <c r="F86" s="241" t="s">
        <v>76</v>
      </c>
      <c r="G86" s="241" t="s">
        <v>76</v>
      </c>
      <c r="H86" s="241" t="s">
        <v>76</v>
      </c>
      <c r="I86" s="241" t="s">
        <v>76</v>
      </c>
      <c r="J86" s="241" t="s">
        <v>76</v>
      </c>
      <c r="L86" s="242" t="s">
        <v>260</v>
      </c>
      <c r="M86" s="241" t="s">
        <v>595</v>
      </c>
      <c r="N86" s="241" t="s">
        <v>595</v>
      </c>
      <c r="O86" s="241" t="s">
        <v>595</v>
      </c>
      <c r="P86" s="241" t="s">
        <v>595</v>
      </c>
      <c r="Q86" s="241" t="s">
        <v>336</v>
      </c>
      <c r="R86" s="241" t="s">
        <v>336</v>
      </c>
    </row>
    <row r="87" spans="1:18" ht="16" thickBot="1" x14ac:dyDescent="0.25">
      <c r="A87" s="242" t="s">
        <v>259</v>
      </c>
      <c r="B87" s="241">
        <v>8.5969822638394316E-4</v>
      </c>
      <c r="C87" s="241">
        <v>9.1290170086731691E-4</v>
      </c>
      <c r="D87" s="241">
        <v>9.4258042199930816E-4</v>
      </c>
      <c r="E87" s="241">
        <v>9.6115016947357268E-4</v>
      </c>
      <c r="F87" s="241">
        <v>9.0919060945297478E-4</v>
      </c>
      <c r="G87" s="241">
        <v>4.400614973673198E-4</v>
      </c>
      <c r="H87" s="241" t="s">
        <v>76</v>
      </c>
      <c r="I87" s="241" t="s">
        <v>76</v>
      </c>
      <c r="J87" s="241" t="s">
        <v>76</v>
      </c>
      <c r="L87" s="242" t="s">
        <v>259</v>
      </c>
      <c r="M87" s="241">
        <v>1.5702602230483271</v>
      </c>
      <c r="N87" s="241">
        <v>1.6884758364312267</v>
      </c>
      <c r="O87" s="241">
        <v>1.7018587360594795</v>
      </c>
      <c r="P87" s="241">
        <v>1.7271375464684016</v>
      </c>
      <c r="Q87" s="241">
        <v>1.7628252788104088</v>
      </c>
      <c r="R87" s="241">
        <v>1</v>
      </c>
    </row>
    <row r="88" spans="1:18" ht="16" thickBot="1" x14ac:dyDescent="0.25">
      <c r="A88" s="242" t="s">
        <v>258</v>
      </c>
      <c r="B88" s="241">
        <v>0.44216860505821687</v>
      </c>
      <c r="C88" s="241">
        <v>0.44870344643506055</v>
      </c>
      <c r="D88" s="241">
        <v>0.42896262621271269</v>
      </c>
      <c r="E88" s="241">
        <v>0.40685118432899059</v>
      </c>
      <c r="F88" s="241">
        <v>0.32306291783079621</v>
      </c>
      <c r="G88" s="241">
        <v>0.29600695722504089</v>
      </c>
      <c r="H88" s="241" t="s">
        <v>76</v>
      </c>
      <c r="I88" s="241" t="s">
        <v>76</v>
      </c>
      <c r="J88" s="241" t="s">
        <v>76</v>
      </c>
      <c r="L88" s="242" t="s">
        <v>258</v>
      </c>
      <c r="M88" s="241">
        <v>1.2006735837773967</v>
      </c>
      <c r="N88" s="241">
        <v>1.2337912686122561</v>
      </c>
      <c r="O88" s="241">
        <v>1.1514259218116685</v>
      </c>
      <c r="P88" s="241">
        <v>1.0868828015072183</v>
      </c>
      <c r="Q88" s="241">
        <v>0.93122128232931323</v>
      </c>
      <c r="R88" s="241">
        <v>1</v>
      </c>
    </row>
    <row r="89" spans="1:18" ht="16" thickBot="1" x14ac:dyDescent="0.25">
      <c r="A89" s="242" t="s">
        <v>257</v>
      </c>
      <c r="B89" s="241">
        <v>-0.62263318402589518</v>
      </c>
      <c r="C89" s="241">
        <v>-0.49757524303847128</v>
      </c>
      <c r="D89" s="241">
        <v>-0.39252565432952841</v>
      </c>
      <c r="E89" s="241">
        <v>-0.29050319086961129</v>
      </c>
      <c r="F89" s="241">
        <v>-0.1682731207056945</v>
      </c>
      <c r="G89" s="241">
        <v>9.0875153080872181E-3</v>
      </c>
      <c r="H89" s="241" t="s">
        <v>76</v>
      </c>
      <c r="I89" s="241" t="s">
        <v>76</v>
      </c>
      <c r="J89" s="241" t="s">
        <v>76</v>
      </c>
      <c r="L89" s="242" t="s">
        <v>257</v>
      </c>
      <c r="M89" s="241">
        <v>-55.071395139513953</v>
      </c>
      <c r="N89" s="241">
        <v>-44.565400540054007</v>
      </c>
      <c r="O89" s="241">
        <v>-34.319531953195316</v>
      </c>
      <c r="P89" s="241">
        <v>-25.278703870387037</v>
      </c>
      <c r="Q89" s="241">
        <v>-15.799279927992799</v>
      </c>
      <c r="R89" s="241">
        <v>1</v>
      </c>
    </row>
    <row r="90" spans="1:18" ht="16" thickBot="1" x14ac:dyDescent="0.25">
      <c r="A90" s="242" t="s">
        <v>256</v>
      </c>
      <c r="B90" s="241" t="s">
        <v>76</v>
      </c>
      <c r="C90" s="241" t="s">
        <v>76</v>
      </c>
      <c r="D90" s="241" t="s">
        <v>76</v>
      </c>
      <c r="E90" s="241" t="s">
        <v>76</v>
      </c>
      <c r="F90" s="241" t="s">
        <v>76</v>
      </c>
      <c r="G90" s="241" t="s">
        <v>76</v>
      </c>
      <c r="H90" s="241" t="s">
        <v>76</v>
      </c>
      <c r="I90" s="241" t="s">
        <v>76</v>
      </c>
      <c r="J90" s="241" t="s">
        <v>76</v>
      </c>
      <c r="L90" s="242" t="s">
        <v>256</v>
      </c>
      <c r="M90" s="241" t="s">
        <v>336</v>
      </c>
      <c r="N90" s="241" t="s">
        <v>336</v>
      </c>
      <c r="O90" s="241" t="s">
        <v>336</v>
      </c>
      <c r="P90" s="241" t="s">
        <v>336</v>
      </c>
      <c r="Q90" s="241" t="s">
        <v>336</v>
      </c>
      <c r="R90" s="241" t="s">
        <v>336</v>
      </c>
    </row>
    <row r="91" spans="1:18" ht="16" thickBot="1" x14ac:dyDescent="0.25">
      <c r="A91" s="242" t="s">
        <v>255</v>
      </c>
      <c r="B91" s="241">
        <v>-1.1732112822366482E-2</v>
      </c>
      <c r="C91" s="241">
        <v>-1.2840117185866947E-2</v>
      </c>
      <c r="D91" s="241">
        <v>-1.0212317372469569E-2</v>
      </c>
      <c r="E91" s="241">
        <v>-5.0469693358754369E-3</v>
      </c>
      <c r="F91" s="241" t="s">
        <v>76</v>
      </c>
      <c r="G91" s="241" t="s">
        <v>76</v>
      </c>
      <c r="H91" s="241" t="s">
        <v>76</v>
      </c>
      <c r="I91" s="241" t="s">
        <v>76</v>
      </c>
      <c r="J91" s="241" t="s">
        <v>76</v>
      </c>
      <c r="L91" s="242" t="s">
        <v>255</v>
      </c>
      <c r="M91" s="241" t="s">
        <v>623</v>
      </c>
      <c r="N91" s="241" t="s">
        <v>624</v>
      </c>
      <c r="O91" s="241" t="s">
        <v>625</v>
      </c>
      <c r="P91" s="241" t="s">
        <v>626</v>
      </c>
      <c r="Q91" s="241" t="s">
        <v>336</v>
      </c>
      <c r="R91" s="241" t="s">
        <v>336</v>
      </c>
    </row>
    <row r="92" spans="1:18" ht="16" thickBot="1" x14ac:dyDescent="0.25">
      <c r="A92" s="242" t="s">
        <v>254</v>
      </c>
      <c r="B92" s="241">
        <v>-1.7079582329945015E-2</v>
      </c>
      <c r="C92" s="241">
        <v>-1.7671139925199142E-2</v>
      </c>
      <c r="D92" s="241">
        <v>-2.0495462107361105E-2</v>
      </c>
      <c r="E92" s="241">
        <v>-2.1757245657239698E-2</v>
      </c>
      <c r="F92" s="241" t="s">
        <v>76</v>
      </c>
      <c r="G92" s="241" t="s">
        <v>76</v>
      </c>
      <c r="H92" s="241" t="s">
        <v>76</v>
      </c>
      <c r="I92" s="241" t="s">
        <v>76</v>
      </c>
      <c r="J92" s="241" t="s">
        <v>76</v>
      </c>
      <c r="L92" s="242" t="s">
        <v>254</v>
      </c>
      <c r="M92" s="241" t="s">
        <v>627</v>
      </c>
      <c r="N92" s="241" t="s">
        <v>628</v>
      </c>
      <c r="O92" s="241" t="s">
        <v>629</v>
      </c>
      <c r="P92" s="241" t="s">
        <v>630</v>
      </c>
      <c r="Q92" s="241" t="s">
        <v>336</v>
      </c>
      <c r="R92" s="241" t="s">
        <v>336</v>
      </c>
    </row>
    <row r="93" spans="1:18" ht="16" thickBot="1" x14ac:dyDescent="0.25">
      <c r="A93" s="242" t="s">
        <v>253</v>
      </c>
      <c r="B93" s="241">
        <v>2.8086731827884509E-3</v>
      </c>
      <c r="C93" s="241">
        <v>3.8365186407211239E-3</v>
      </c>
      <c r="D93" s="241">
        <v>3.958096555813609E-3</v>
      </c>
      <c r="E93" s="241">
        <v>2.432872577057515E-3</v>
      </c>
      <c r="F93" s="241" t="s">
        <v>76</v>
      </c>
      <c r="G93" s="241" t="s">
        <v>76</v>
      </c>
      <c r="H93" s="241" t="s">
        <v>76</v>
      </c>
      <c r="I93" s="241" t="s">
        <v>76</v>
      </c>
      <c r="J93" s="241" t="s">
        <v>76</v>
      </c>
      <c r="L93" s="242" t="s">
        <v>253</v>
      </c>
      <c r="M93" s="241" t="s">
        <v>631</v>
      </c>
      <c r="N93" s="241" t="s">
        <v>632</v>
      </c>
      <c r="O93" s="241" t="s">
        <v>633</v>
      </c>
      <c r="P93" s="241" t="s">
        <v>634</v>
      </c>
      <c r="Q93" s="241" t="s">
        <v>336</v>
      </c>
      <c r="R93" s="241" t="s">
        <v>336</v>
      </c>
    </row>
    <row r="94" spans="1:18" ht="16" thickBot="1" x14ac:dyDescent="0.25">
      <c r="A94" s="242" t="s">
        <v>252</v>
      </c>
      <c r="B94" s="241" t="s">
        <v>76</v>
      </c>
      <c r="C94" s="241">
        <v>-3.3203734254355074E-4</v>
      </c>
      <c r="D94" s="241">
        <v>-6.580356113389666E-4</v>
      </c>
      <c r="E94" s="241">
        <v>-3.0038528757546872E-4</v>
      </c>
      <c r="F94" s="241" t="s">
        <v>76</v>
      </c>
      <c r="G94" s="241" t="s">
        <v>76</v>
      </c>
      <c r="H94" s="241" t="s">
        <v>76</v>
      </c>
      <c r="I94" s="241" t="s">
        <v>76</v>
      </c>
      <c r="J94" s="241" t="s">
        <v>76</v>
      </c>
      <c r="L94" s="242" t="s">
        <v>252</v>
      </c>
      <c r="M94" s="241" t="s">
        <v>595</v>
      </c>
      <c r="N94" s="241" t="s">
        <v>635</v>
      </c>
      <c r="O94" s="241" t="s">
        <v>636</v>
      </c>
      <c r="P94" s="241" t="s">
        <v>637</v>
      </c>
      <c r="Q94" s="241" t="s">
        <v>336</v>
      </c>
      <c r="R94" s="241" t="s">
        <v>336</v>
      </c>
    </row>
    <row r="95" spans="1:18" ht="16" thickBot="1" x14ac:dyDescent="0.25">
      <c r="A95" s="242" t="s">
        <v>251</v>
      </c>
      <c r="B95" s="241" t="s">
        <v>76</v>
      </c>
      <c r="C95" s="241" t="s">
        <v>76</v>
      </c>
      <c r="D95" s="241" t="s">
        <v>76</v>
      </c>
      <c r="E95" s="241" t="s">
        <v>76</v>
      </c>
      <c r="F95" s="241">
        <v>-1.2538087455623752E-2</v>
      </c>
      <c r="G95" s="241">
        <v>-1.6065025711697226E-2</v>
      </c>
      <c r="H95" s="241" t="s">
        <v>76</v>
      </c>
      <c r="I95" s="241" t="s">
        <v>76</v>
      </c>
      <c r="J95" s="241" t="s">
        <v>76</v>
      </c>
      <c r="L95" s="242" t="s">
        <v>251</v>
      </c>
      <c r="M95" s="241" t="s">
        <v>76</v>
      </c>
      <c r="N95" s="241" t="s">
        <v>76</v>
      </c>
      <c r="O95" s="241" t="s">
        <v>76</v>
      </c>
      <c r="P95" s="241" t="s">
        <v>76</v>
      </c>
      <c r="Q95" s="241">
        <v>0.66591311785910678</v>
      </c>
      <c r="R95" s="241">
        <v>1</v>
      </c>
    </row>
    <row r="96" spans="1:18" ht="16" thickBot="1" x14ac:dyDescent="0.25">
      <c r="A96" s="242" t="s">
        <v>250</v>
      </c>
      <c r="B96" s="241" t="s">
        <v>76</v>
      </c>
      <c r="C96" s="241" t="s">
        <v>76</v>
      </c>
      <c r="D96" s="241" t="s">
        <v>76</v>
      </c>
      <c r="E96" s="241" t="s">
        <v>76</v>
      </c>
      <c r="F96" s="241" t="s">
        <v>76</v>
      </c>
      <c r="G96" s="241" t="s">
        <v>76</v>
      </c>
      <c r="H96" s="241" t="s">
        <v>76</v>
      </c>
      <c r="I96" s="241" t="s">
        <v>76</v>
      </c>
      <c r="J96" s="241" t="s">
        <v>76</v>
      </c>
      <c r="L96" s="242" t="s">
        <v>250</v>
      </c>
      <c r="M96" s="241" t="s">
        <v>336</v>
      </c>
      <c r="N96" s="241" t="s">
        <v>336</v>
      </c>
      <c r="O96" s="241" t="s">
        <v>336</v>
      </c>
      <c r="P96" s="241" t="s">
        <v>336</v>
      </c>
      <c r="Q96" s="241" t="s">
        <v>336</v>
      </c>
      <c r="R96" s="241" t="s">
        <v>336</v>
      </c>
    </row>
    <row r="97" spans="1:18" ht="16" thickBot="1" x14ac:dyDescent="0.25">
      <c r="A97" s="242" t="s">
        <v>249</v>
      </c>
      <c r="B97" s="241">
        <v>-0.20560790271081739</v>
      </c>
      <c r="C97" s="241">
        <v>-7.4965670715431934E-2</v>
      </c>
      <c r="D97" s="241">
        <v>9.9718337698275431E-3</v>
      </c>
      <c r="E97" s="241">
        <v>9.263741592521979E-2</v>
      </c>
      <c r="F97" s="241">
        <v>0.14316090027893094</v>
      </c>
      <c r="G97" s="241">
        <v>0.2894695083187982</v>
      </c>
      <c r="H97" s="241" t="s">
        <v>76</v>
      </c>
      <c r="I97" s="241" t="s">
        <v>76</v>
      </c>
      <c r="J97" s="241" t="s">
        <v>76</v>
      </c>
      <c r="L97" s="242" t="s">
        <v>249</v>
      </c>
      <c r="M97" s="241">
        <v>-0.57092091164329994</v>
      </c>
      <c r="N97" s="241">
        <v>-0.21078699538391288</v>
      </c>
      <c r="O97" s="241">
        <v>2.7371000483762314E-2</v>
      </c>
      <c r="P97" s="241">
        <v>0.25306533503931133</v>
      </c>
      <c r="Q97" s="241">
        <v>0.4219775027918059</v>
      </c>
      <c r="R97" s="241">
        <v>1</v>
      </c>
    </row>
    <row r="98" spans="1:18" ht="16" thickBot="1" x14ac:dyDescent="0.25">
      <c r="A98" s="244"/>
      <c r="B98" s="241" t="s">
        <v>76</v>
      </c>
      <c r="C98" s="241" t="s">
        <v>76</v>
      </c>
      <c r="D98" s="241" t="s">
        <v>76</v>
      </c>
      <c r="E98" s="241" t="s">
        <v>76</v>
      </c>
      <c r="F98" s="241" t="s">
        <v>76</v>
      </c>
      <c r="G98" s="241" t="s">
        <v>76</v>
      </c>
      <c r="H98" s="241" t="s">
        <v>76</v>
      </c>
      <c r="I98" s="241" t="s">
        <v>76</v>
      </c>
      <c r="J98" s="241" t="s">
        <v>76</v>
      </c>
      <c r="L98" s="244"/>
      <c r="M98" s="241" t="s">
        <v>76</v>
      </c>
      <c r="N98" s="241" t="s">
        <v>76</v>
      </c>
      <c r="O98" s="241" t="s">
        <v>76</v>
      </c>
      <c r="P98" s="241" t="s">
        <v>76</v>
      </c>
      <c r="Q98" s="241" t="s">
        <v>76</v>
      </c>
      <c r="R98" s="241" t="s">
        <v>76</v>
      </c>
    </row>
    <row r="99" spans="1:18" ht="16" thickBot="1" x14ac:dyDescent="0.25">
      <c r="A99" s="242" t="s">
        <v>248</v>
      </c>
      <c r="B99" s="241">
        <v>1</v>
      </c>
      <c r="C99" s="241">
        <v>1</v>
      </c>
      <c r="D99" s="241">
        <v>1</v>
      </c>
      <c r="E99" s="241">
        <v>1</v>
      </c>
      <c r="F99" s="241">
        <v>1</v>
      </c>
      <c r="G99" s="241">
        <v>1</v>
      </c>
      <c r="H99" s="241" t="s">
        <v>76</v>
      </c>
      <c r="I99" s="241" t="s">
        <v>76</v>
      </c>
      <c r="J99" s="241" t="s">
        <v>76</v>
      </c>
      <c r="L99" s="242" t="s">
        <v>248</v>
      </c>
      <c r="M99" s="241">
        <v>0.80378328558093515</v>
      </c>
      <c r="N99" s="241">
        <v>0.81392465819981807</v>
      </c>
      <c r="O99" s="241">
        <v>0.79454493878564625</v>
      </c>
      <c r="P99" s="241">
        <v>0.79076793512348387</v>
      </c>
      <c r="Q99" s="241">
        <v>0.85323311055424522</v>
      </c>
      <c r="R99" s="241">
        <v>1</v>
      </c>
    </row>
    <row r="100" spans="1:18" x14ac:dyDescent="0.2">
      <c r="A100" s="244"/>
      <c r="B100" s="241" t="s">
        <v>76</v>
      </c>
      <c r="C100" s="241" t="s">
        <v>76</v>
      </c>
      <c r="D100" s="241" t="s">
        <v>76</v>
      </c>
      <c r="E100" s="241" t="s">
        <v>76</v>
      </c>
      <c r="F100" s="241" t="s">
        <v>76</v>
      </c>
      <c r="G100" s="241" t="s">
        <v>76</v>
      </c>
      <c r="H100" s="241" t="s">
        <v>76</v>
      </c>
      <c r="I100" s="241" t="s">
        <v>76</v>
      </c>
      <c r="J100" s="241" t="s">
        <v>76</v>
      </c>
      <c r="L100" s="244"/>
      <c r="M100" s="241" t="s">
        <v>76</v>
      </c>
      <c r="N100" s="241" t="s">
        <v>76</v>
      </c>
      <c r="O100" s="241" t="s">
        <v>76</v>
      </c>
      <c r="P100" s="241" t="s">
        <v>76</v>
      </c>
      <c r="Q100" s="241" t="s">
        <v>76</v>
      </c>
      <c r="R100" s="241" t="s">
        <v>76</v>
      </c>
    </row>
    <row r="101" spans="1:18" ht="16" thickBot="1" x14ac:dyDescent="0.25">
      <c r="A101" s="243" t="s">
        <v>247</v>
      </c>
      <c r="B101" s="241" t="s">
        <v>76</v>
      </c>
      <c r="C101" s="241" t="s">
        <v>76</v>
      </c>
      <c r="D101" s="241" t="s">
        <v>76</v>
      </c>
      <c r="E101" s="241" t="s">
        <v>76</v>
      </c>
      <c r="F101" s="241" t="s">
        <v>76</v>
      </c>
      <c r="G101" s="241" t="s">
        <v>76</v>
      </c>
      <c r="H101" s="241" t="s">
        <v>76</v>
      </c>
      <c r="I101" s="241" t="s">
        <v>76</v>
      </c>
      <c r="J101" s="241" t="s">
        <v>76</v>
      </c>
      <c r="L101" s="243" t="s">
        <v>247</v>
      </c>
      <c r="M101" s="241" t="s">
        <v>76</v>
      </c>
      <c r="N101" s="241" t="s">
        <v>76</v>
      </c>
      <c r="O101" s="241" t="s">
        <v>76</v>
      </c>
      <c r="P101" s="241" t="s">
        <v>76</v>
      </c>
      <c r="Q101" s="241" t="s">
        <v>76</v>
      </c>
      <c r="R101" s="241" t="s">
        <v>76</v>
      </c>
    </row>
    <row r="102" spans="1:18" ht="16" thickBot="1" x14ac:dyDescent="0.25">
      <c r="A102" s="242" t="s">
        <v>246</v>
      </c>
      <c r="B102" s="241" t="s">
        <v>76</v>
      </c>
      <c r="C102" s="241" t="s">
        <v>76</v>
      </c>
      <c r="D102" s="241" t="s">
        <v>76</v>
      </c>
      <c r="E102" s="241" t="s">
        <v>76</v>
      </c>
      <c r="F102" s="241" t="s">
        <v>76</v>
      </c>
      <c r="G102" s="241" t="s">
        <v>76</v>
      </c>
      <c r="H102" s="241" t="s">
        <v>76</v>
      </c>
      <c r="I102" s="241" t="s">
        <v>76</v>
      </c>
      <c r="J102" s="241" t="s">
        <v>76</v>
      </c>
      <c r="L102" s="242" t="s">
        <v>246</v>
      </c>
      <c r="M102" s="241" t="s">
        <v>76</v>
      </c>
      <c r="N102" s="241" t="s">
        <v>76</v>
      </c>
      <c r="O102" s="241" t="s">
        <v>76</v>
      </c>
      <c r="P102" s="241" t="s">
        <v>76</v>
      </c>
      <c r="Q102" s="241" t="s">
        <v>76</v>
      </c>
      <c r="R102" s="241" t="s">
        <v>76</v>
      </c>
    </row>
    <row r="103" spans="1:18" ht="16" thickBot="1" x14ac:dyDescent="0.25">
      <c r="A103" s="242" t="s">
        <v>245</v>
      </c>
      <c r="B103" s="241" t="s">
        <v>76</v>
      </c>
      <c r="C103" s="241" t="s">
        <v>76</v>
      </c>
      <c r="D103" s="241" t="s">
        <v>76</v>
      </c>
      <c r="E103" s="241" t="s">
        <v>76</v>
      </c>
      <c r="F103" s="241" t="s">
        <v>76</v>
      </c>
      <c r="G103" s="241" t="s">
        <v>76</v>
      </c>
      <c r="H103" s="241" t="s">
        <v>76</v>
      </c>
      <c r="I103" s="241" t="s">
        <v>76</v>
      </c>
      <c r="J103" s="241" t="s">
        <v>76</v>
      </c>
      <c r="L103" s="242" t="s">
        <v>245</v>
      </c>
      <c r="M103" s="241" t="s">
        <v>76</v>
      </c>
      <c r="N103" s="241" t="s">
        <v>76</v>
      </c>
      <c r="O103" s="241" t="s">
        <v>76</v>
      </c>
      <c r="P103" s="241" t="s">
        <v>76</v>
      </c>
      <c r="Q103" s="241" t="s">
        <v>76</v>
      </c>
      <c r="R103" s="241" t="s">
        <v>76</v>
      </c>
    </row>
    <row r="104" spans="1:18" ht="16" thickBot="1" x14ac:dyDescent="0.25">
      <c r="A104" s="242" t="s">
        <v>244</v>
      </c>
      <c r="B104" s="241" t="s">
        <v>76</v>
      </c>
      <c r="C104" s="241" t="s">
        <v>76</v>
      </c>
      <c r="D104" s="241" t="s">
        <v>76</v>
      </c>
      <c r="E104" s="241" t="s">
        <v>76</v>
      </c>
      <c r="F104" s="241" t="s">
        <v>76</v>
      </c>
      <c r="G104" s="241" t="s">
        <v>76</v>
      </c>
      <c r="H104" s="241" t="s">
        <v>76</v>
      </c>
      <c r="I104" s="241" t="s">
        <v>76</v>
      </c>
      <c r="J104" s="241" t="s">
        <v>76</v>
      </c>
      <c r="L104" s="242" t="s">
        <v>244</v>
      </c>
      <c r="M104" s="241" t="s">
        <v>76</v>
      </c>
      <c r="N104" s="241" t="s">
        <v>76</v>
      </c>
      <c r="O104" s="241" t="s">
        <v>76</v>
      </c>
      <c r="P104" s="241" t="s">
        <v>76</v>
      </c>
      <c r="Q104" s="241" t="s">
        <v>76</v>
      </c>
      <c r="R104" s="241" t="s">
        <v>76</v>
      </c>
    </row>
    <row r="105" spans="1:18" ht="16" thickBot="1" x14ac:dyDescent="0.25">
      <c r="A105" s="242" t="s">
        <v>243</v>
      </c>
      <c r="B105" s="241" t="s">
        <v>76</v>
      </c>
      <c r="C105" s="241" t="s">
        <v>76</v>
      </c>
      <c r="D105" s="241" t="s">
        <v>76</v>
      </c>
      <c r="E105" s="241" t="s">
        <v>76</v>
      </c>
      <c r="F105" s="241" t="s">
        <v>76</v>
      </c>
      <c r="G105" s="241" t="s">
        <v>76</v>
      </c>
      <c r="H105" s="241" t="s">
        <v>76</v>
      </c>
      <c r="I105" s="241" t="s">
        <v>76</v>
      </c>
      <c r="J105" s="241" t="s">
        <v>76</v>
      </c>
      <c r="L105" s="242" t="s">
        <v>243</v>
      </c>
      <c r="M105" s="241" t="s">
        <v>76</v>
      </c>
      <c r="N105" s="241" t="s">
        <v>76</v>
      </c>
      <c r="O105" s="241" t="s">
        <v>76</v>
      </c>
      <c r="P105" s="241" t="s">
        <v>76</v>
      </c>
      <c r="Q105" s="241" t="s">
        <v>76</v>
      </c>
      <c r="R105" s="241" t="s">
        <v>76</v>
      </c>
    </row>
    <row r="106" spans="1:18" ht="16" thickBot="1" x14ac:dyDescent="0.25">
      <c r="A106" s="242" t="s">
        <v>242</v>
      </c>
      <c r="B106" s="241" t="s">
        <v>76</v>
      </c>
      <c r="C106" s="241" t="s">
        <v>76</v>
      </c>
      <c r="D106" s="241" t="s">
        <v>76</v>
      </c>
      <c r="E106" s="241" t="s">
        <v>76</v>
      </c>
      <c r="F106" s="241" t="s">
        <v>76</v>
      </c>
      <c r="G106" s="241" t="s">
        <v>76</v>
      </c>
      <c r="H106" s="241" t="s">
        <v>76</v>
      </c>
      <c r="I106" s="241" t="s">
        <v>76</v>
      </c>
      <c r="J106" s="241" t="s">
        <v>76</v>
      </c>
      <c r="L106" s="242" t="s">
        <v>242</v>
      </c>
      <c r="M106" s="241" t="s">
        <v>76</v>
      </c>
      <c r="N106" s="241" t="s">
        <v>76</v>
      </c>
      <c r="O106" s="241" t="s">
        <v>76</v>
      </c>
      <c r="P106" s="241" t="s">
        <v>76</v>
      </c>
      <c r="Q106" s="241" t="s">
        <v>76</v>
      </c>
      <c r="R106" s="241" t="s">
        <v>76</v>
      </c>
    </row>
    <row r="107" spans="1:18" ht="16" thickBot="1" x14ac:dyDescent="0.25">
      <c r="A107" s="242" t="s">
        <v>241</v>
      </c>
      <c r="B107" s="241" t="s">
        <v>76</v>
      </c>
      <c r="C107" s="241" t="s">
        <v>76</v>
      </c>
      <c r="D107" s="241" t="s">
        <v>76</v>
      </c>
      <c r="E107" s="241" t="s">
        <v>76</v>
      </c>
      <c r="F107" s="241" t="s">
        <v>76</v>
      </c>
      <c r="G107" s="241" t="s">
        <v>76</v>
      </c>
      <c r="H107" s="241" t="s">
        <v>76</v>
      </c>
      <c r="I107" s="241" t="s">
        <v>76</v>
      </c>
      <c r="J107" s="241" t="s">
        <v>76</v>
      </c>
      <c r="L107" s="242" t="s">
        <v>241</v>
      </c>
      <c r="M107" s="241" t="s">
        <v>76</v>
      </c>
      <c r="N107" s="241" t="s">
        <v>76</v>
      </c>
      <c r="O107" s="241" t="s">
        <v>76</v>
      </c>
      <c r="P107" s="241" t="s">
        <v>76</v>
      </c>
      <c r="Q107" s="241" t="s">
        <v>76</v>
      </c>
      <c r="R107" s="241" t="s">
        <v>76</v>
      </c>
    </row>
    <row r="108" spans="1:18" ht="16" thickBot="1" x14ac:dyDescent="0.25">
      <c r="A108" s="242" t="s">
        <v>240</v>
      </c>
      <c r="B108" s="241" t="s">
        <v>76</v>
      </c>
      <c r="C108" s="241" t="s">
        <v>76</v>
      </c>
      <c r="D108" s="241" t="s">
        <v>76</v>
      </c>
      <c r="E108" s="241" t="s">
        <v>76</v>
      </c>
      <c r="F108" s="241" t="s">
        <v>76</v>
      </c>
      <c r="G108" s="241" t="s">
        <v>76</v>
      </c>
      <c r="H108" s="241" t="s">
        <v>76</v>
      </c>
      <c r="I108" s="241" t="s">
        <v>76</v>
      </c>
      <c r="J108" s="241" t="s">
        <v>76</v>
      </c>
      <c r="L108" s="242" t="s">
        <v>240</v>
      </c>
      <c r="M108" s="241" t="s">
        <v>76</v>
      </c>
      <c r="N108" s="241" t="s">
        <v>76</v>
      </c>
      <c r="O108" s="241" t="s">
        <v>76</v>
      </c>
      <c r="P108" s="241" t="s">
        <v>76</v>
      </c>
      <c r="Q108" s="241" t="s">
        <v>76</v>
      </c>
      <c r="R108" s="241" t="s">
        <v>76</v>
      </c>
    </row>
    <row r="109" spans="1:18" ht="16" thickBot="1" x14ac:dyDescent="0.25">
      <c r="A109" s="242" t="s">
        <v>239</v>
      </c>
      <c r="B109" s="241" t="s">
        <v>76</v>
      </c>
      <c r="C109" s="241" t="s">
        <v>76</v>
      </c>
      <c r="D109" s="241" t="s">
        <v>76</v>
      </c>
      <c r="E109" s="241" t="s">
        <v>76</v>
      </c>
      <c r="F109" s="241" t="s">
        <v>76</v>
      </c>
      <c r="G109" s="241" t="s">
        <v>76</v>
      </c>
      <c r="H109" s="241" t="s">
        <v>76</v>
      </c>
      <c r="I109" s="241" t="s">
        <v>76</v>
      </c>
      <c r="J109" s="241" t="s">
        <v>76</v>
      </c>
      <c r="L109" s="242" t="s">
        <v>239</v>
      </c>
      <c r="M109" s="241" t="s">
        <v>76</v>
      </c>
      <c r="N109" s="241" t="s">
        <v>76</v>
      </c>
      <c r="O109" s="241" t="s">
        <v>76</v>
      </c>
      <c r="P109" s="241" t="s">
        <v>76</v>
      </c>
      <c r="Q109" s="241" t="s">
        <v>76</v>
      </c>
      <c r="R109" s="241" t="s">
        <v>76</v>
      </c>
    </row>
    <row r="110" spans="1:18" ht="16" thickBot="1" x14ac:dyDescent="0.25">
      <c r="A110" s="242" t="s">
        <v>238</v>
      </c>
      <c r="B110" s="241" t="s">
        <v>76</v>
      </c>
      <c r="C110" s="241" t="s">
        <v>76</v>
      </c>
      <c r="D110" s="241" t="s">
        <v>76</v>
      </c>
      <c r="E110" s="241" t="s">
        <v>76</v>
      </c>
      <c r="F110" s="241" t="s">
        <v>76</v>
      </c>
      <c r="G110" s="241" t="s">
        <v>76</v>
      </c>
      <c r="H110" s="241" t="s">
        <v>76</v>
      </c>
      <c r="I110" s="241" t="s">
        <v>76</v>
      </c>
      <c r="J110" s="241" t="s">
        <v>76</v>
      </c>
      <c r="L110" s="242" t="s">
        <v>238</v>
      </c>
      <c r="M110" s="241" t="s">
        <v>76</v>
      </c>
      <c r="N110" s="241" t="s">
        <v>76</v>
      </c>
      <c r="O110" s="241" t="s">
        <v>76</v>
      </c>
      <c r="P110" s="241" t="s">
        <v>76</v>
      </c>
      <c r="Q110" s="241" t="s">
        <v>76</v>
      </c>
      <c r="R110" s="241" t="s">
        <v>76</v>
      </c>
    </row>
    <row r="111" spans="1:18" ht="16" thickBot="1" x14ac:dyDescent="0.25">
      <c r="A111" s="242" t="s">
        <v>237</v>
      </c>
      <c r="B111" s="241" t="s">
        <v>76</v>
      </c>
      <c r="C111" s="241" t="s">
        <v>76</v>
      </c>
      <c r="D111" s="241" t="s">
        <v>76</v>
      </c>
      <c r="E111" s="241" t="s">
        <v>76</v>
      </c>
      <c r="F111" s="241" t="s">
        <v>76</v>
      </c>
      <c r="G111" s="241" t="s">
        <v>76</v>
      </c>
      <c r="H111" s="241" t="s">
        <v>76</v>
      </c>
      <c r="I111" s="241" t="s">
        <v>76</v>
      </c>
      <c r="J111" s="241" t="s">
        <v>76</v>
      </c>
      <c r="L111" s="242" t="s">
        <v>237</v>
      </c>
      <c r="M111" s="241" t="s">
        <v>76</v>
      </c>
      <c r="N111" s="241" t="s">
        <v>76</v>
      </c>
      <c r="O111" s="241" t="s">
        <v>76</v>
      </c>
      <c r="P111" s="241" t="s">
        <v>76</v>
      </c>
      <c r="Q111" s="241" t="s">
        <v>76</v>
      </c>
      <c r="R111" s="241" t="s">
        <v>76</v>
      </c>
    </row>
    <row r="112" spans="1:18" ht="16" thickBot="1" x14ac:dyDescent="0.25">
      <c r="A112" s="242" t="s">
        <v>236</v>
      </c>
      <c r="B112" s="241" t="s">
        <v>76</v>
      </c>
      <c r="C112" s="241" t="s">
        <v>76</v>
      </c>
      <c r="D112" s="241" t="s">
        <v>76</v>
      </c>
      <c r="E112" s="241" t="s">
        <v>76</v>
      </c>
      <c r="F112" s="241" t="s">
        <v>76</v>
      </c>
      <c r="G112" s="241" t="s">
        <v>76</v>
      </c>
      <c r="H112" s="241" t="s">
        <v>76</v>
      </c>
      <c r="I112" s="241" t="s">
        <v>76</v>
      </c>
      <c r="J112" s="241" t="s">
        <v>76</v>
      </c>
      <c r="L112" s="242" t="s">
        <v>236</v>
      </c>
      <c r="M112" s="241" t="s">
        <v>76</v>
      </c>
      <c r="N112" s="241" t="s">
        <v>76</v>
      </c>
      <c r="O112" s="241" t="s">
        <v>76</v>
      </c>
      <c r="P112" s="241" t="s">
        <v>76</v>
      </c>
      <c r="Q112" s="241" t="s">
        <v>76</v>
      </c>
      <c r="R112" s="241" t="s">
        <v>76</v>
      </c>
    </row>
    <row r="113" spans="1:18" ht="16" thickBot="1" x14ac:dyDescent="0.25">
      <c r="A113" s="242" t="s">
        <v>235</v>
      </c>
      <c r="B113" s="241" t="s">
        <v>76</v>
      </c>
      <c r="C113" s="241" t="s">
        <v>76</v>
      </c>
      <c r="D113" s="241" t="s">
        <v>76</v>
      </c>
      <c r="E113" s="241" t="s">
        <v>76</v>
      </c>
      <c r="F113" s="241" t="s">
        <v>76</v>
      </c>
      <c r="G113" s="241" t="s">
        <v>76</v>
      </c>
      <c r="H113" s="241" t="s">
        <v>76</v>
      </c>
      <c r="I113" s="241" t="s">
        <v>76</v>
      </c>
      <c r="J113" s="241" t="s">
        <v>76</v>
      </c>
      <c r="L113" s="242" t="s">
        <v>235</v>
      </c>
      <c r="M113" s="241" t="s">
        <v>76</v>
      </c>
      <c r="N113" s="241" t="s">
        <v>76</v>
      </c>
      <c r="O113" s="241" t="s">
        <v>76</v>
      </c>
      <c r="P113" s="241" t="s">
        <v>76</v>
      </c>
      <c r="Q113" s="241" t="s">
        <v>76</v>
      </c>
      <c r="R113" s="241" t="s">
        <v>76</v>
      </c>
    </row>
    <row r="114" spans="1:18" ht="16" thickBot="1" x14ac:dyDescent="0.25">
      <c r="A114" s="242" t="s">
        <v>234</v>
      </c>
      <c r="B114" s="241" t="s">
        <v>76</v>
      </c>
      <c r="C114" s="241" t="s">
        <v>76</v>
      </c>
      <c r="D114" s="241" t="s">
        <v>76</v>
      </c>
      <c r="E114" s="241" t="s">
        <v>76</v>
      </c>
      <c r="F114" s="241" t="s">
        <v>76</v>
      </c>
      <c r="G114" s="241" t="s">
        <v>76</v>
      </c>
      <c r="H114" s="241" t="s">
        <v>76</v>
      </c>
      <c r="I114" s="241" t="s">
        <v>76</v>
      </c>
      <c r="J114" s="241" t="s">
        <v>76</v>
      </c>
      <c r="L114" s="242" t="s">
        <v>234</v>
      </c>
      <c r="M114" s="241" t="s">
        <v>76</v>
      </c>
      <c r="N114" s="241" t="s">
        <v>76</v>
      </c>
      <c r="O114" s="241" t="s">
        <v>76</v>
      </c>
      <c r="P114" s="241" t="s">
        <v>76</v>
      </c>
      <c r="Q114" s="241" t="s">
        <v>76</v>
      </c>
      <c r="R114" s="241" t="s">
        <v>76</v>
      </c>
    </row>
    <row r="115" spans="1:18" ht="16" thickBot="1" x14ac:dyDescent="0.25">
      <c r="A115" s="242" t="s">
        <v>233</v>
      </c>
      <c r="B115" s="241" t="s">
        <v>76</v>
      </c>
      <c r="C115" s="241" t="s">
        <v>76</v>
      </c>
      <c r="D115" s="241" t="s">
        <v>76</v>
      </c>
      <c r="E115" s="241" t="s">
        <v>76</v>
      </c>
      <c r="F115" s="241" t="s">
        <v>76</v>
      </c>
      <c r="G115" s="241" t="s">
        <v>76</v>
      </c>
      <c r="H115" s="241" t="s">
        <v>76</v>
      </c>
      <c r="I115" s="241" t="s">
        <v>76</v>
      </c>
      <c r="J115" s="241" t="s">
        <v>76</v>
      </c>
      <c r="L115" s="242" t="s">
        <v>233</v>
      </c>
      <c r="M115" s="241" t="s">
        <v>76</v>
      </c>
      <c r="N115" s="241" t="s">
        <v>76</v>
      </c>
      <c r="O115" s="241" t="s">
        <v>76</v>
      </c>
      <c r="P115" s="241" t="s">
        <v>76</v>
      </c>
      <c r="Q115" s="241" t="s">
        <v>76</v>
      </c>
      <c r="R115" s="241" t="s">
        <v>76</v>
      </c>
    </row>
    <row r="116" spans="1:18" ht="16" thickBot="1" x14ac:dyDescent="0.25">
      <c r="A116" s="242" t="s">
        <v>232</v>
      </c>
      <c r="B116" s="241" t="s">
        <v>76</v>
      </c>
      <c r="C116" s="241" t="s">
        <v>76</v>
      </c>
      <c r="D116" s="241" t="s">
        <v>76</v>
      </c>
      <c r="E116" s="241" t="s">
        <v>76</v>
      </c>
      <c r="F116" s="241" t="s">
        <v>76</v>
      </c>
      <c r="G116" s="241" t="s">
        <v>76</v>
      </c>
      <c r="H116" s="241" t="s">
        <v>76</v>
      </c>
      <c r="I116" s="241" t="s">
        <v>76</v>
      </c>
      <c r="J116" s="241" t="s">
        <v>76</v>
      </c>
      <c r="L116" s="242" t="s">
        <v>232</v>
      </c>
      <c r="M116" s="241" t="s">
        <v>76</v>
      </c>
      <c r="N116" s="241" t="s">
        <v>76</v>
      </c>
      <c r="O116" s="241" t="s">
        <v>76</v>
      </c>
      <c r="P116" s="241" t="s">
        <v>76</v>
      </c>
      <c r="Q116" s="241" t="s">
        <v>76</v>
      </c>
      <c r="R116" s="241" t="s">
        <v>76</v>
      </c>
    </row>
    <row r="117" spans="1:18" ht="16" thickBot="1" x14ac:dyDescent="0.25">
      <c r="A117" s="242" t="s">
        <v>231</v>
      </c>
      <c r="B117" s="241" t="s">
        <v>76</v>
      </c>
      <c r="C117" s="241" t="s">
        <v>76</v>
      </c>
      <c r="D117" s="241" t="s">
        <v>76</v>
      </c>
      <c r="E117" s="241" t="s">
        <v>76</v>
      </c>
      <c r="F117" s="241" t="s">
        <v>76</v>
      </c>
      <c r="G117" s="241" t="s">
        <v>76</v>
      </c>
      <c r="H117" s="241" t="s">
        <v>76</v>
      </c>
      <c r="I117" s="241" t="s">
        <v>76</v>
      </c>
      <c r="J117" s="241" t="s">
        <v>76</v>
      </c>
      <c r="L117" s="242" t="s">
        <v>231</v>
      </c>
      <c r="M117" s="241" t="s">
        <v>76</v>
      </c>
      <c r="N117" s="241" t="s">
        <v>76</v>
      </c>
      <c r="O117" s="241" t="s">
        <v>76</v>
      </c>
      <c r="P117" s="241" t="s">
        <v>76</v>
      </c>
      <c r="Q117" s="241" t="s">
        <v>76</v>
      </c>
      <c r="R117" s="241" t="s">
        <v>76</v>
      </c>
    </row>
    <row r="118" spans="1:18" ht="16" thickBot="1" x14ac:dyDescent="0.25">
      <c r="A118" s="242" t="s">
        <v>230</v>
      </c>
      <c r="B118" s="241" t="s">
        <v>76</v>
      </c>
      <c r="C118" s="241" t="s">
        <v>76</v>
      </c>
      <c r="D118" s="241" t="s">
        <v>76</v>
      </c>
      <c r="E118" s="241" t="s">
        <v>76</v>
      </c>
      <c r="F118" s="241" t="s">
        <v>76</v>
      </c>
      <c r="G118" s="241" t="s">
        <v>76</v>
      </c>
      <c r="H118" s="241" t="s">
        <v>76</v>
      </c>
      <c r="I118" s="241" t="s">
        <v>76</v>
      </c>
      <c r="J118" s="241" t="s">
        <v>76</v>
      </c>
      <c r="L118" s="242" t="s">
        <v>230</v>
      </c>
      <c r="M118" s="241" t="s">
        <v>76</v>
      </c>
      <c r="N118" s="241" t="s">
        <v>76</v>
      </c>
      <c r="O118" s="241" t="s">
        <v>76</v>
      </c>
      <c r="P118" s="241" t="s">
        <v>76</v>
      </c>
      <c r="Q118" s="241" t="s">
        <v>76</v>
      </c>
      <c r="R118" s="241" t="s">
        <v>76</v>
      </c>
    </row>
    <row r="119" spans="1:18" ht="16" thickBot="1" x14ac:dyDescent="0.25">
      <c r="A119" s="242" t="s">
        <v>229</v>
      </c>
      <c r="B119" s="241" t="s">
        <v>76</v>
      </c>
      <c r="C119" s="241" t="s">
        <v>76</v>
      </c>
      <c r="D119" s="241" t="s">
        <v>76</v>
      </c>
      <c r="E119" s="241" t="s">
        <v>76</v>
      </c>
      <c r="F119" s="241" t="s">
        <v>76</v>
      </c>
      <c r="G119" s="241" t="s">
        <v>76</v>
      </c>
      <c r="H119" s="241" t="s">
        <v>76</v>
      </c>
      <c r="I119" s="241" t="s">
        <v>76</v>
      </c>
      <c r="J119" s="241" t="s">
        <v>76</v>
      </c>
      <c r="L119" s="242" t="s">
        <v>229</v>
      </c>
      <c r="M119" s="241" t="s">
        <v>76</v>
      </c>
      <c r="N119" s="241" t="s">
        <v>76</v>
      </c>
      <c r="O119" s="241" t="s">
        <v>76</v>
      </c>
      <c r="P119" s="241" t="s">
        <v>76</v>
      </c>
      <c r="Q119" s="241" t="s">
        <v>76</v>
      </c>
      <c r="R119" s="241" t="s">
        <v>76</v>
      </c>
    </row>
    <row r="120" spans="1:18" ht="16" thickBot="1" x14ac:dyDescent="0.25">
      <c r="A120" s="242" t="s">
        <v>228</v>
      </c>
      <c r="B120" s="241" t="s">
        <v>76</v>
      </c>
      <c r="C120" s="241" t="s">
        <v>76</v>
      </c>
      <c r="D120" s="241" t="s">
        <v>76</v>
      </c>
      <c r="E120" s="241" t="s">
        <v>76</v>
      </c>
      <c r="F120" s="241" t="s">
        <v>76</v>
      </c>
      <c r="G120" s="241" t="s">
        <v>76</v>
      </c>
      <c r="H120" s="241" t="s">
        <v>76</v>
      </c>
      <c r="I120" s="241" t="s">
        <v>76</v>
      </c>
      <c r="J120" s="241" t="s">
        <v>76</v>
      </c>
      <c r="L120" s="242" t="s">
        <v>228</v>
      </c>
      <c r="M120" s="241" t="s">
        <v>76</v>
      </c>
      <c r="N120" s="241" t="s">
        <v>76</v>
      </c>
      <c r="O120" s="241" t="s">
        <v>76</v>
      </c>
      <c r="P120" s="241" t="s">
        <v>76</v>
      </c>
      <c r="Q120" s="241" t="s">
        <v>76</v>
      </c>
      <c r="R120" s="241" t="s">
        <v>76</v>
      </c>
    </row>
    <row r="121" spans="1:18" ht="16" thickBot="1" x14ac:dyDescent="0.25">
      <c r="A121" s="242" t="s">
        <v>227</v>
      </c>
      <c r="B121" s="241" t="s">
        <v>76</v>
      </c>
      <c r="C121" s="241" t="s">
        <v>76</v>
      </c>
      <c r="D121" s="241" t="s">
        <v>76</v>
      </c>
      <c r="E121" s="241" t="s">
        <v>76</v>
      </c>
      <c r="F121" s="241" t="s">
        <v>76</v>
      </c>
      <c r="G121" s="241" t="s">
        <v>76</v>
      </c>
      <c r="H121" s="241" t="s">
        <v>76</v>
      </c>
      <c r="I121" s="241" t="s">
        <v>76</v>
      </c>
      <c r="J121" s="241" t="s">
        <v>76</v>
      </c>
      <c r="L121" s="242" t="s">
        <v>227</v>
      </c>
      <c r="M121" s="241" t="s">
        <v>76</v>
      </c>
      <c r="N121" s="241" t="s">
        <v>76</v>
      </c>
      <c r="O121" s="241" t="s">
        <v>76</v>
      </c>
      <c r="P121" s="241" t="s">
        <v>76</v>
      </c>
      <c r="Q121" s="241" t="s">
        <v>76</v>
      </c>
      <c r="R121" s="241" t="s">
        <v>76</v>
      </c>
    </row>
    <row r="122" spans="1:18" ht="16" thickBot="1" x14ac:dyDescent="0.25">
      <c r="A122" s="242" t="s">
        <v>226</v>
      </c>
      <c r="B122" s="241" t="s">
        <v>76</v>
      </c>
      <c r="C122" s="241" t="s">
        <v>76</v>
      </c>
      <c r="D122" s="241" t="s">
        <v>76</v>
      </c>
      <c r="E122" s="241" t="s">
        <v>76</v>
      </c>
      <c r="F122" s="241" t="s">
        <v>76</v>
      </c>
      <c r="G122" s="241" t="s">
        <v>76</v>
      </c>
      <c r="H122" s="241" t="s">
        <v>76</v>
      </c>
      <c r="I122" s="241" t="s">
        <v>76</v>
      </c>
      <c r="J122" s="241" t="s">
        <v>76</v>
      </c>
      <c r="L122" s="242" t="s">
        <v>226</v>
      </c>
      <c r="M122" s="241" t="s">
        <v>76</v>
      </c>
      <c r="N122" s="241" t="s">
        <v>76</v>
      </c>
      <c r="O122" s="241" t="s">
        <v>76</v>
      </c>
      <c r="P122" s="241" t="s">
        <v>76</v>
      </c>
      <c r="Q122" s="241" t="s">
        <v>76</v>
      </c>
      <c r="R122" s="241" t="s">
        <v>76</v>
      </c>
    </row>
    <row r="123" spans="1:18" x14ac:dyDescent="0.2">
      <c r="A123" s="242" t="s">
        <v>225</v>
      </c>
      <c r="B123" s="241" t="s">
        <v>76</v>
      </c>
      <c r="C123" s="241" t="s">
        <v>76</v>
      </c>
      <c r="D123" s="241" t="s">
        <v>76</v>
      </c>
      <c r="E123" s="241" t="s">
        <v>76</v>
      </c>
      <c r="F123" s="241" t="s">
        <v>76</v>
      </c>
      <c r="G123" s="241" t="s">
        <v>76</v>
      </c>
      <c r="H123" s="241" t="s">
        <v>76</v>
      </c>
      <c r="I123" s="241" t="s">
        <v>76</v>
      </c>
      <c r="J123" s="241" t="s">
        <v>76</v>
      </c>
      <c r="L123" s="242" t="s">
        <v>225</v>
      </c>
      <c r="M123" s="241" t="s">
        <v>76</v>
      </c>
      <c r="N123" s="241" t="s">
        <v>76</v>
      </c>
      <c r="O123" s="241" t="s">
        <v>76</v>
      </c>
      <c r="P123" s="241" t="s">
        <v>76</v>
      </c>
      <c r="Q123" s="241" t="s">
        <v>76</v>
      </c>
      <c r="R123" s="241" t="s">
        <v>76</v>
      </c>
    </row>
    <row r="124" spans="1:18" ht="16" thickBot="1" x14ac:dyDescent="0.25">
      <c r="A124" s="243" t="s">
        <v>224</v>
      </c>
      <c r="B124" s="241" t="s">
        <v>76</v>
      </c>
      <c r="C124" s="241" t="s">
        <v>76</v>
      </c>
      <c r="D124" s="241" t="s">
        <v>76</v>
      </c>
      <c r="E124" s="241" t="s">
        <v>76</v>
      </c>
      <c r="F124" s="241" t="s">
        <v>76</v>
      </c>
      <c r="G124" s="241" t="s">
        <v>76</v>
      </c>
      <c r="H124" s="241" t="s">
        <v>76</v>
      </c>
      <c r="I124" s="241" t="s">
        <v>76</v>
      </c>
      <c r="J124" s="241" t="s">
        <v>76</v>
      </c>
      <c r="L124" s="243" t="s">
        <v>224</v>
      </c>
      <c r="M124" s="241" t="s">
        <v>76</v>
      </c>
      <c r="N124" s="241" t="s">
        <v>76</v>
      </c>
      <c r="O124" s="241" t="s">
        <v>76</v>
      </c>
      <c r="P124" s="241" t="s">
        <v>76</v>
      </c>
      <c r="Q124" s="241" t="s">
        <v>76</v>
      </c>
      <c r="R124" s="241" t="s">
        <v>76</v>
      </c>
    </row>
    <row r="125" spans="1:18" ht="16" thickBot="1" x14ac:dyDescent="0.25">
      <c r="A125" s="242" t="s">
        <v>223</v>
      </c>
      <c r="B125" s="241" t="s">
        <v>76</v>
      </c>
      <c r="C125" s="241" t="s">
        <v>76</v>
      </c>
      <c r="D125" s="241" t="s">
        <v>76</v>
      </c>
      <c r="E125" s="241" t="s">
        <v>76</v>
      </c>
      <c r="F125" s="241" t="s">
        <v>76</v>
      </c>
      <c r="G125" s="241" t="s">
        <v>76</v>
      </c>
      <c r="H125" s="241" t="s">
        <v>76</v>
      </c>
      <c r="I125" s="241" t="s">
        <v>76</v>
      </c>
      <c r="J125" s="241" t="s">
        <v>76</v>
      </c>
      <c r="L125" s="242" t="s">
        <v>223</v>
      </c>
      <c r="M125" s="241" t="s">
        <v>76</v>
      </c>
      <c r="N125" s="241" t="s">
        <v>76</v>
      </c>
      <c r="O125" s="241" t="s">
        <v>76</v>
      </c>
      <c r="P125" s="241" t="s">
        <v>76</v>
      </c>
      <c r="Q125" s="241" t="s">
        <v>76</v>
      </c>
      <c r="R125" s="241" t="s">
        <v>76</v>
      </c>
    </row>
    <row r="126" spans="1:18" ht="16" thickBot="1" x14ac:dyDescent="0.25">
      <c r="A126" s="242" t="s">
        <v>222</v>
      </c>
      <c r="B126" s="241" t="s">
        <v>76</v>
      </c>
      <c r="C126" s="241" t="s">
        <v>76</v>
      </c>
      <c r="D126" s="241" t="s">
        <v>76</v>
      </c>
      <c r="E126" s="241" t="s">
        <v>76</v>
      </c>
      <c r="F126" s="241" t="s">
        <v>76</v>
      </c>
      <c r="G126" s="241" t="s">
        <v>76</v>
      </c>
      <c r="H126" s="241" t="s">
        <v>76</v>
      </c>
      <c r="I126" s="241" t="s">
        <v>76</v>
      </c>
      <c r="J126" s="241" t="s">
        <v>76</v>
      </c>
      <c r="L126" s="242" t="s">
        <v>222</v>
      </c>
      <c r="M126" s="241" t="s">
        <v>76</v>
      </c>
      <c r="N126" s="241" t="s">
        <v>76</v>
      </c>
      <c r="O126" s="241" t="s">
        <v>76</v>
      </c>
      <c r="P126" s="241" t="s">
        <v>76</v>
      </c>
      <c r="Q126" s="241" t="s">
        <v>76</v>
      </c>
      <c r="R126" s="241" t="s">
        <v>76</v>
      </c>
    </row>
    <row r="127" spans="1:18" ht="16" thickBot="1" x14ac:dyDescent="0.25">
      <c r="A127" s="242" t="s">
        <v>221</v>
      </c>
      <c r="B127" s="241" t="s">
        <v>76</v>
      </c>
      <c r="C127" s="241" t="s">
        <v>76</v>
      </c>
      <c r="D127" s="241" t="s">
        <v>76</v>
      </c>
      <c r="E127" s="241" t="s">
        <v>76</v>
      </c>
      <c r="F127" s="241" t="s">
        <v>76</v>
      </c>
      <c r="G127" s="241" t="s">
        <v>76</v>
      </c>
      <c r="H127" s="241" t="s">
        <v>76</v>
      </c>
      <c r="I127" s="241" t="s">
        <v>76</v>
      </c>
      <c r="J127" s="241" t="s">
        <v>76</v>
      </c>
      <c r="L127" s="242" t="s">
        <v>221</v>
      </c>
      <c r="M127" s="241" t="s">
        <v>76</v>
      </c>
      <c r="N127" s="241" t="s">
        <v>76</v>
      </c>
      <c r="O127" s="241" t="s">
        <v>76</v>
      </c>
      <c r="P127" s="241" t="s">
        <v>76</v>
      </c>
      <c r="Q127" s="241" t="s">
        <v>76</v>
      </c>
      <c r="R127" s="241" t="s">
        <v>76</v>
      </c>
    </row>
    <row r="128" spans="1:18" ht="16" thickBot="1" x14ac:dyDescent="0.25">
      <c r="A128" s="242" t="s">
        <v>220</v>
      </c>
      <c r="B128" s="241" t="s">
        <v>76</v>
      </c>
      <c r="C128" s="241" t="s">
        <v>76</v>
      </c>
      <c r="D128" s="241" t="s">
        <v>76</v>
      </c>
      <c r="E128" s="241" t="s">
        <v>76</v>
      </c>
      <c r="F128" s="241" t="s">
        <v>76</v>
      </c>
      <c r="G128" s="241" t="s">
        <v>76</v>
      </c>
      <c r="H128" s="241" t="s">
        <v>76</v>
      </c>
      <c r="I128" s="241" t="s">
        <v>76</v>
      </c>
      <c r="J128" s="241" t="s">
        <v>76</v>
      </c>
      <c r="L128" s="242" t="s">
        <v>220</v>
      </c>
      <c r="M128" s="241" t="s">
        <v>76</v>
      </c>
      <c r="N128" s="241" t="s">
        <v>76</v>
      </c>
      <c r="O128" s="241" t="s">
        <v>76</v>
      </c>
      <c r="P128" s="241" t="s">
        <v>76</v>
      </c>
      <c r="Q128" s="241" t="s">
        <v>76</v>
      </c>
      <c r="R128" s="241" t="s">
        <v>76</v>
      </c>
    </row>
    <row r="129" spans="1:18" ht="16" thickBot="1" x14ac:dyDescent="0.25">
      <c r="A129" s="242" t="s">
        <v>219</v>
      </c>
      <c r="B129" s="241" t="s">
        <v>76</v>
      </c>
      <c r="C129" s="241" t="s">
        <v>76</v>
      </c>
      <c r="D129" s="241" t="s">
        <v>76</v>
      </c>
      <c r="E129" s="241" t="s">
        <v>76</v>
      </c>
      <c r="F129" s="241" t="s">
        <v>76</v>
      </c>
      <c r="G129" s="241" t="s">
        <v>76</v>
      </c>
      <c r="H129" s="241" t="s">
        <v>76</v>
      </c>
      <c r="I129" s="241" t="s">
        <v>76</v>
      </c>
      <c r="J129" s="241" t="s">
        <v>76</v>
      </c>
      <c r="L129" s="242" t="s">
        <v>219</v>
      </c>
      <c r="M129" s="241" t="s">
        <v>76</v>
      </c>
      <c r="N129" s="241" t="s">
        <v>76</v>
      </c>
      <c r="O129" s="241" t="s">
        <v>76</v>
      </c>
      <c r="P129" s="241" t="s">
        <v>76</v>
      </c>
      <c r="Q129" s="241" t="s">
        <v>76</v>
      </c>
      <c r="R129" s="241" t="s">
        <v>76</v>
      </c>
    </row>
    <row r="130" spans="1:18" ht="16" thickBot="1" x14ac:dyDescent="0.25">
      <c r="A130" s="242" t="s">
        <v>210</v>
      </c>
      <c r="B130" s="241" t="s">
        <v>76</v>
      </c>
      <c r="C130" s="241" t="s">
        <v>76</v>
      </c>
      <c r="D130" s="241" t="s">
        <v>76</v>
      </c>
      <c r="E130" s="241" t="s">
        <v>76</v>
      </c>
      <c r="F130" s="241" t="s">
        <v>76</v>
      </c>
      <c r="G130" s="241" t="s">
        <v>76</v>
      </c>
      <c r="H130" s="241" t="s">
        <v>76</v>
      </c>
      <c r="I130" s="241" t="s">
        <v>76</v>
      </c>
      <c r="J130" s="241" t="s">
        <v>76</v>
      </c>
      <c r="L130" s="242" t="s">
        <v>210</v>
      </c>
      <c r="M130" s="241" t="s">
        <v>76</v>
      </c>
      <c r="N130" s="241" t="s">
        <v>76</v>
      </c>
      <c r="O130" s="241" t="s">
        <v>76</v>
      </c>
      <c r="P130" s="241" t="s">
        <v>76</v>
      </c>
      <c r="Q130" s="241" t="s">
        <v>76</v>
      </c>
      <c r="R130" s="241" t="s">
        <v>76</v>
      </c>
    </row>
    <row r="131" spans="1:18" ht="16" thickBot="1" x14ac:dyDescent="0.25">
      <c r="A131" s="242" t="s">
        <v>218</v>
      </c>
      <c r="B131" s="241" t="s">
        <v>76</v>
      </c>
      <c r="C131" s="241" t="s">
        <v>76</v>
      </c>
      <c r="D131" s="241" t="s">
        <v>76</v>
      </c>
      <c r="E131" s="241" t="s">
        <v>76</v>
      </c>
      <c r="F131" s="241" t="s">
        <v>76</v>
      </c>
      <c r="G131" s="241" t="s">
        <v>76</v>
      </c>
      <c r="H131" s="241" t="s">
        <v>76</v>
      </c>
      <c r="I131" s="241" t="s">
        <v>76</v>
      </c>
      <c r="J131" s="241" t="s">
        <v>76</v>
      </c>
      <c r="L131" s="242" t="s">
        <v>218</v>
      </c>
      <c r="M131" s="241" t="s">
        <v>76</v>
      </c>
      <c r="N131" s="241" t="s">
        <v>76</v>
      </c>
      <c r="O131" s="241" t="s">
        <v>76</v>
      </c>
      <c r="P131" s="241" t="s">
        <v>76</v>
      </c>
      <c r="Q131" s="241" t="s">
        <v>76</v>
      </c>
      <c r="R131" s="241" t="s">
        <v>76</v>
      </c>
    </row>
    <row r="132" spans="1:18" ht="16" thickBot="1" x14ac:dyDescent="0.25">
      <c r="A132" s="242" t="s">
        <v>217</v>
      </c>
      <c r="B132" s="241" t="s">
        <v>76</v>
      </c>
      <c r="C132" s="241" t="s">
        <v>76</v>
      </c>
      <c r="D132" s="241" t="s">
        <v>76</v>
      </c>
      <c r="E132" s="241" t="s">
        <v>76</v>
      </c>
      <c r="F132" s="241" t="s">
        <v>76</v>
      </c>
      <c r="G132" s="241" t="s">
        <v>76</v>
      </c>
      <c r="H132" s="241" t="s">
        <v>76</v>
      </c>
      <c r="I132" s="241" t="s">
        <v>76</v>
      </c>
      <c r="J132" s="241" t="s">
        <v>76</v>
      </c>
      <c r="L132" s="242" t="s">
        <v>217</v>
      </c>
      <c r="M132" s="241" t="s">
        <v>76</v>
      </c>
      <c r="N132" s="241" t="s">
        <v>76</v>
      </c>
      <c r="O132" s="241" t="s">
        <v>76</v>
      </c>
      <c r="P132" s="241" t="s">
        <v>76</v>
      </c>
      <c r="Q132" s="241" t="s">
        <v>76</v>
      </c>
      <c r="R132" s="241" t="s">
        <v>76</v>
      </c>
    </row>
    <row r="133" spans="1:18" ht="16" thickBot="1" x14ac:dyDescent="0.25">
      <c r="A133" s="242" t="s">
        <v>216</v>
      </c>
      <c r="B133" s="241" t="s">
        <v>76</v>
      </c>
      <c r="C133" s="241" t="s">
        <v>76</v>
      </c>
      <c r="D133" s="241" t="s">
        <v>76</v>
      </c>
      <c r="E133" s="241" t="s">
        <v>76</v>
      </c>
      <c r="F133" s="241" t="s">
        <v>76</v>
      </c>
      <c r="G133" s="241" t="s">
        <v>76</v>
      </c>
      <c r="H133" s="241" t="s">
        <v>76</v>
      </c>
      <c r="I133" s="241" t="s">
        <v>76</v>
      </c>
      <c r="J133" s="241" t="s">
        <v>76</v>
      </c>
      <c r="L133" s="242" t="s">
        <v>216</v>
      </c>
      <c r="M133" s="241" t="s">
        <v>76</v>
      </c>
      <c r="N133" s="241" t="s">
        <v>76</v>
      </c>
      <c r="O133" s="241" t="s">
        <v>76</v>
      </c>
      <c r="P133" s="241" t="s">
        <v>76</v>
      </c>
      <c r="Q133" s="241" t="s">
        <v>76</v>
      </c>
      <c r="R133" s="241" t="s">
        <v>76</v>
      </c>
    </row>
    <row r="134" spans="1:18" ht="16" thickBot="1" x14ac:dyDescent="0.25">
      <c r="A134" s="242" t="s">
        <v>215</v>
      </c>
      <c r="B134" s="241" t="s">
        <v>76</v>
      </c>
      <c r="C134" s="241" t="s">
        <v>76</v>
      </c>
      <c r="D134" s="241" t="s">
        <v>76</v>
      </c>
      <c r="E134" s="241" t="s">
        <v>76</v>
      </c>
      <c r="F134" s="241" t="s">
        <v>76</v>
      </c>
      <c r="G134" s="241" t="s">
        <v>76</v>
      </c>
      <c r="H134" s="241" t="s">
        <v>76</v>
      </c>
      <c r="I134" s="241" t="s">
        <v>76</v>
      </c>
      <c r="J134" s="241" t="s">
        <v>76</v>
      </c>
      <c r="L134" s="242" t="s">
        <v>215</v>
      </c>
      <c r="M134" s="241" t="s">
        <v>76</v>
      </c>
      <c r="N134" s="241" t="s">
        <v>76</v>
      </c>
      <c r="O134" s="241" t="s">
        <v>76</v>
      </c>
      <c r="P134" s="241" t="s">
        <v>76</v>
      </c>
      <c r="Q134" s="241" t="s">
        <v>76</v>
      </c>
      <c r="R134" s="241" t="s">
        <v>76</v>
      </c>
    </row>
    <row r="135" spans="1:18" ht="16" thickBot="1" x14ac:dyDescent="0.25">
      <c r="A135" s="242" t="s">
        <v>214</v>
      </c>
      <c r="B135" s="241" t="s">
        <v>76</v>
      </c>
      <c r="C135" s="241" t="s">
        <v>76</v>
      </c>
      <c r="D135" s="241" t="s">
        <v>76</v>
      </c>
      <c r="E135" s="241" t="s">
        <v>76</v>
      </c>
      <c r="F135" s="241" t="s">
        <v>76</v>
      </c>
      <c r="G135" s="241" t="s">
        <v>76</v>
      </c>
      <c r="H135" s="241" t="s">
        <v>76</v>
      </c>
      <c r="I135" s="241" t="s">
        <v>76</v>
      </c>
      <c r="J135" s="241" t="s">
        <v>76</v>
      </c>
      <c r="L135" s="242" t="s">
        <v>214</v>
      </c>
      <c r="M135" s="241" t="s">
        <v>76</v>
      </c>
      <c r="N135" s="241" t="s">
        <v>76</v>
      </c>
      <c r="O135" s="241" t="s">
        <v>76</v>
      </c>
      <c r="P135" s="241" t="s">
        <v>76</v>
      </c>
      <c r="Q135" s="241" t="s">
        <v>76</v>
      </c>
      <c r="R135" s="241" t="s">
        <v>76</v>
      </c>
    </row>
    <row r="136" spans="1:18" ht="16" thickBot="1" x14ac:dyDescent="0.25">
      <c r="A136" s="242" t="s">
        <v>213</v>
      </c>
      <c r="B136" s="241" t="s">
        <v>76</v>
      </c>
      <c r="C136" s="241" t="s">
        <v>76</v>
      </c>
      <c r="D136" s="241" t="s">
        <v>76</v>
      </c>
      <c r="E136" s="241" t="s">
        <v>76</v>
      </c>
      <c r="F136" s="241" t="s">
        <v>76</v>
      </c>
      <c r="G136" s="241" t="s">
        <v>76</v>
      </c>
      <c r="H136" s="241" t="s">
        <v>76</v>
      </c>
      <c r="I136" s="241" t="s">
        <v>76</v>
      </c>
      <c r="J136" s="241" t="s">
        <v>76</v>
      </c>
      <c r="L136" s="242" t="s">
        <v>213</v>
      </c>
      <c r="M136" s="241" t="s">
        <v>76</v>
      </c>
      <c r="N136" s="241" t="s">
        <v>76</v>
      </c>
      <c r="O136" s="241" t="s">
        <v>76</v>
      </c>
      <c r="P136" s="241" t="s">
        <v>76</v>
      </c>
      <c r="Q136" s="241" t="s">
        <v>76</v>
      </c>
      <c r="R136" s="241" t="s">
        <v>76</v>
      </c>
    </row>
    <row r="137" spans="1:18" ht="16" thickBot="1" x14ac:dyDescent="0.25">
      <c r="A137" s="242" t="s">
        <v>212</v>
      </c>
      <c r="B137" s="241" t="s">
        <v>76</v>
      </c>
      <c r="C137" s="241" t="s">
        <v>76</v>
      </c>
      <c r="D137" s="241" t="s">
        <v>76</v>
      </c>
      <c r="E137" s="241" t="s">
        <v>76</v>
      </c>
      <c r="F137" s="241" t="s">
        <v>76</v>
      </c>
      <c r="G137" s="241" t="s">
        <v>76</v>
      </c>
      <c r="H137" s="241" t="s">
        <v>76</v>
      </c>
      <c r="I137" s="241" t="s">
        <v>76</v>
      </c>
      <c r="J137" s="241" t="s">
        <v>76</v>
      </c>
      <c r="L137" s="242" t="s">
        <v>212</v>
      </c>
      <c r="M137" s="241" t="s">
        <v>76</v>
      </c>
      <c r="N137" s="241" t="s">
        <v>76</v>
      </c>
      <c r="O137" s="241" t="s">
        <v>76</v>
      </c>
      <c r="P137" s="241" t="s">
        <v>76</v>
      </c>
      <c r="Q137" s="241" t="s">
        <v>76</v>
      </c>
      <c r="R137" s="241" t="s">
        <v>76</v>
      </c>
    </row>
    <row r="138" spans="1:18" ht="16" thickBot="1" x14ac:dyDescent="0.25">
      <c r="A138" s="242" t="s">
        <v>211</v>
      </c>
      <c r="B138" s="241" t="s">
        <v>76</v>
      </c>
      <c r="C138" s="241" t="s">
        <v>76</v>
      </c>
      <c r="D138" s="241" t="s">
        <v>76</v>
      </c>
      <c r="E138" s="241" t="s">
        <v>76</v>
      </c>
      <c r="F138" s="241" t="s">
        <v>76</v>
      </c>
      <c r="G138" s="241" t="s">
        <v>76</v>
      </c>
      <c r="H138" s="241" t="s">
        <v>76</v>
      </c>
      <c r="I138" s="241" t="s">
        <v>76</v>
      </c>
      <c r="J138" s="241" t="s">
        <v>76</v>
      </c>
      <c r="L138" s="242" t="s">
        <v>211</v>
      </c>
      <c r="M138" s="241" t="s">
        <v>76</v>
      </c>
      <c r="N138" s="241" t="s">
        <v>76</v>
      </c>
      <c r="O138" s="241" t="s">
        <v>76</v>
      </c>
      <c r="P138" s="241" t="s">
        <v>76</v>
      </c>
      <c r="Q138" s="241" t="s">
        <v>76</v>
      </c>
      <c r="R138" s="241" t="s">
        <v>76</v>
      </c>
    </row>
    <row r="139" spans="1:18" ht="16" thickBot="1" x14ac:dyDescent="0.25">
      <c r="A139" s="242" t="s">
        <v>210</v>
      </c>
      <c r="B139" s="241" t="s">
        <v>76</v>
      </c>
      <c r="C139" s="241" t="s">
        <v>76</v>
      </c>
      <c r="D139" s="241" t="s">
        <v>76</v>
      </c>
      <c r="E139" s="241" t="s">
        <v>76</v>
      </c>
      <c r="F139" s="241" t="s">
        <v>76</v>
      </c>
      <c r="G139" s="241" t="s">
        <v>76</v>
      </c>
      <c r="H139" s="241" t="s">
        <v>76</v>
      </c>
      <c r="I139" s="241" t="s">
        <v>76</v>
      </c>
      <c r="J139" s="241" t="s">
        <v>76</v>
      </c>
      <c r="L139" s="242" t="s">
        <v>210</v>
      </c>
      <c r="M139" s="241" t="s">
        <v>76</v>
      </c>
      <c r="N139" s="241" t="s">
        <v>76</v>
      </c>
      <c r="O139" s="241" t="s">
        <v>76</v>
      </c>
      <c r="P139" s="241" t="s">
        <v>76</v>
      </c>
      <c r="Q139" s="241" t="s">
        <v>76</v>
      </c>
      <c r="R139" s="241" t="s">
        <v>76</v>
      </c>
    </row>
    <row r="140" spans="1:18" ht="16" thickBot="1" x14ac:dyDescent="0.25">
      <c r="A140" s="242" t="s">
        <v>209</v>
      </c>
      <c r="B140" s="241" t="s">
        <v>76</v>
      </c>
      <c r="C140" s="241" t="s">
        <v>76</v>
      </c>
      <c r="D140" s="241" t="s">
        <v>76</v>
      </c>
      <c r="E140" s="241" t="s">
        <v>76</v>
      </c>
      <c r="F140" s="241" t="s">
        <v>76</v>
      </c>
      <c r="G140" s="241" t="s">
        <v>76</v>
      </c>
      <c r="H140" s="241" t="s">
        <v>76</v>
      </c>
      <c r="I140" s="241" t="s">
        <v>76</v>
      </c>
      <c r="J140" s="241" t="s">
        <v>76</v>
      </c>
      <c r="L140" s="242" t="s">
        <v>209</v>
      </c>
      <c r="M140" s="241" t="s">
        <v>76</v>
      </c>
      <c r="N140" s="241" t="s">
        <v>76</v>
      </c>
      <c r="O140" s="241" t="s">
        <v>76</v>
      </c>
      <c r="P140" s="241" t="s">
        <v>76</v>
      </c>
      <c r="Q140" s="241" t="s">
        <v>76</v>
      </c>
      <c r="R140" s="241" t="s">
        <v>76</v>
      </c>
    </row>
    <row r="141" spans="1:18" ht="16" thickBot="1" x14ac:dyDescent="0.25">
      <c r="A141" s="242" t="s">
        <v>208</v>
      </c>
      <c r="B141" s="241" t="s">
        <v>76</v>
      </c>
      <c r="C141" s="241" t="s">
        <v>76</v>
      </c>
      <c r="D141" s="241" t="s">
        <v>76</v>
      </c>
      <c r="E141" s="241" t="s">
        <v>76</v>
      </c>
      <c r="F141" s="241" t="s">
        <v>76</v>
      </c>
      <c r="G141" s="241" t="s">
        <v>76</v>
      </c>
      <c r="H141" s="241" t="s">
        <v>76</v>
      </c>
      <c r="I141" s="241" t="s">
        <v>76</v>
      </c>
      <c r="J141" s="241" t="s">
        <v>76</v>
      </c>
      <c r="L141" s="242" t="s">
        <v>208</v>
      </c>
      <c r="M141" s="241" t="s">
        <v>76</v>
      </c>
      <c r="N141" s="241" t="s">
        <v>76</v>
      </c>
      <c r="O141" s="241" t="s">
        <v>76</v>
      </c>
      <c r="P141" s="241" t="s">
        <v>76</v>
      </c>
      <c r="Q141" s="241" t="s">
        <v>76</v>
      </c>
      <c r="R141" s="241" t="s">
        <v>76</v>
      </c>
    </row>
    <row r="142" spans="1:18" ht="16" thickBot="1" x14ac:dyDescent="0.25">
      <c r="A142" s="242" t="s">
        <v>207</v>
      </c>
      <c r="B142" s="241" t="s">
        <v>76</v>
      </c>
      <c r="C142" s="241" t="s">
        <v>76</v>
      </c>
      <c r="D142" s="241" t="s">
        <v>76</v>
      </c>
      <c r="E142" s="241" t="s">
        <v>76</v>
      </c>
      <c r="F142" s="241" t="s">
        <v>76</v>
      </c>
      <c r="G142" s="241" t="s">
        <v>76</v>
      </c>
      <c r="H142" s="241" t="s">
        <v>76</v>
      </c>
      <c r="I142" s="241" t="s">
        <v>76</v>
      </c>
      <c r="J142" s="241" t="s">
        <v>76</v>
      </c>
      <c r="L142" s="242" t="s">
        <v>207</v>
      </c>
      <c r="M142" s="241" t="s">
        <v>76</v>
      </c>
      <c r="N142" s="241" t="s">
        <v>76</v>
      </c>
      <c r="O142" s="241" t="s">
        <v>76</v>
      </c>
      <c r="P142" s="241" t="s">
        <v>76</v>
      </c>
      <c r="Q142" s="241" t="s">
        <v>76</v>
      </c>
      <c r="R142" s="241" t="s">
        <v>76</v>
      </c>
    </row>
    <row r="143" spans="1:18" ht="16" thickBot="1" x14ac:dyDescent="0.25">
      <c r="A143" s="242" t="s">
        <v>206</v>
      </c>
      <c r="B143" s="241" t="s">
        <v>76</v>
      </c>
      <c r="C143" s="241" t="s">
        <v>76</v>
      </c>
      <c r="D143" s="241" t="s">
        <v>76</v>
      </c>
      <c r="E143" s="241" t="s">
        <v>76</v>
      </c>
      <c r="F143" s="241" t="s">
        <v>76</v>
      </c>
      <c r="G143" s="241" t="s">
        <v>76</v>
      </c>
      <c r="H143" s="241" t="s">
        <v>76</v>
      </c>
      <c r="I143" s="241" t="s">
        <v>76</v>
      </c>
      <c r="J143" s="241" t="s">
        <v>76</v>
      </c>
      <c r="L143" s="242" t="s">
        <v>206</v>
      </c>
      <c r="M143" s="241" t="s">
        <v>76</v>
      </c>
      <c r="N143" s="241" t="s">
        <v>76</v>
      </c>
      <c r="O143" s="241" t="s">
        <v>76</v>
      </c>
      <c r="P143" s="241" t="s">
        <v>76</v>
      </c>
      <c r="Q143" s="241" t="s">
        <v>76</v>
      </c>
      <c r="R143" s="241" t="s">
        <v>76</v>
      </c>
    </row>
    <row r="144" spans="1:18" ht="16" thickBot="1" x14ac:dyDescent="0.25">
      <c r="A144" s="242" t="s">
        <v>205</v>
      </c>
      <c r="B144" s="241" t="s">
        <v>76</v>
      </c>
      <c r="C144" s="241" t="s">
        <v>76</v>
      </c>
      <c r="D144" s="241" t="s">
        <v>76</v>
      </c>
      <c r="E144" s="241" t="s">
        <v>76</v>
      </c>
      <c r="F144" s="241" t="s">
        <v>76</v>
      </c>
      <c r="G144" s="241" t="s">
        <v>76</v>
      </c>
      <c r="H144" s="241" t="s">
        <v>76</v>
      </c>
      <c r="I144" s="241" t="s">
        <v>76</v>
      </c>
      <c r="J144" s="241" t="s">
        <v>76</v>
      </c>
      <c r="L144" s="242" t="s">
        <v>205</v>
      </c>
      <c r="M144" s="241" t="s">
        <v>76</v>
      </c>
      <c r="N144" s="241" t="s">
        <v>76</v>
      </c>
      <c r="O144" s="241" t="s">
        <v>76</v>
      </c>
      <c r="P144" s="241" t="s">
        <v>76</v>
      </c>
      <c r="Q144" s="241" t="s">
        <v>76</v>
      </c>
      <c r="R144" s="241" t="s">
        <v>76</v>
      </c>
    </row>
    <row r="145" spans="1:18" ht="16" thickBot="1" x14ac:dyDescent="0.25">
      <c r="A145" s="242" t="s">
        <v>204</v>
      </c>
      <c r="B145" s="241" t="s">
        <v>76</v>
      </c>
      <c r="C145" s="241" t="s">
        <v>76</v>
      </c>
      <c r="D145" s="241" t="s">
        <v>76</v>
      </c>
      <c r="E145" s="241" t="s">
        <v>76</v>
      </c>
      <c r="F145" s="241" t="s">
        <v>76</v>
      </c>
      <c r="G145" s="241" t="s">
        <v>76</v>
      </c>
      <c r="H145" s="241" t="s">
        <v>76</v>
      </c>
      <c r="I145" s="241" t="s">
        <v>76</v>
      </c>
      <c r="J145" s="241" t="s">
        <v>76</v>
      </c>
      <c r="L145" s="242" t="s">
        <v>204</v>
      </c>
      <c r="M145" s="241" t="s">
        <v>76</v>
      </c>
      <c r="N145" s="241" t="s">
        <v>76</v>
      </c>
      <c r="O145" s="241" t="s">
        <v>76</v>
      </c>
      <c r="P145" s="241" t="s">
        <v>76</v>
      </c>
      <c r="Q145" s="241" t="s">
        <v>76</v>
      </c>
      <c r="R145" s="241" t="s">
        <v>76</v>
      </c>
    </row>
    <row r="146" spans="1:18" ht="16" thickBot="1" x14ac:dyDescent="0.25">
      <c r="A146" s="242" t="s">
        <v>203</v>
      </c>
      <c r="B146" s="241" t="s">
        <v>76</v>
      </c>
      <c r="C146" s="241" t="s">
        <v>76</v>
      </c>
      <c r="D146" s="241" t="s">
        <v>76</v>
      </c>
      <c r="E146" s="241" t="s">
        <v>76</v>
      </c>
      <c r="F146" s="241" t="s">
        <v>76</v>
      </c>
      <c r="G146" s="241" t="s">
        <v>76</v>
      </c>
      <c r="H146" s="241" t="s">
        <v>76</v>
      </c>
      <c r="I146" s="241" t="s">
        <v>76</v>
      </c>
      <c r="J146" s="241" t="s">
        <v>76</v>
      </c>
      <c r="L146" s="242" t="s">
        <v>203</v>
      </c>
      <c r="M146" s="241" t="s">
        <v>76</v>
      </c>
      <c r="N146" s="241" t="s">
        <v>76</v>
      </c>
      <c r="O146" s="241" t="s">
        <v>76</v>
      </c>
      <c r="P146" s="241" t="s">
        <v>76</v>
      </c>
      <c r="Q146" s="241" t="s">
        <v>76</v>
      </c>
      <c r="R146" s="241" t="s">
        <v>76</v>
      </c>
    </row>
    <row r="147" spans="1:18" ht="16" thickBot="1" x14ac:dyDescent="0.25">
      <c r="A147" s="242" t="s">
        <v>202</v>
      </c>
      <c r="B147" s="241" t="s">
        <v>76</v>
      </c>
      <c r="C147" s="241" t="s">
        <v>76</v>
      </c>
      <c r="D147" s="241" t="s">
        <v>76</v>
      </c>
      <c r="E147" s="241" t="s">
        <v>76</v>
      </c>
      <c r="F147" s="241" t="s">
        <v>76</v>
      </c>
      <c r="G147" s="241" t="s">
        <v>76</v>
      </c>
      <c r="H147" s="241" t="s">
        <v>76</v>
      </c>
      <c r="I147" s="241" t="s">
        <v>76</v>
      </c>
      <c r="J147" s="241" t="s">
        <v>76</v>
      </c>
      <c r="L147" s="242" t="s">
        <v>202</v>
      </c>
      <c r="M147" s="241" t="s">
        <v>76</v>
      </c>
      <c r="N147" s="241" t="s">
        <v>76</v>
      </c>
      <c r="O147" s="241" t="s">
        <v>76</v>
      </c>
      <c r="P147" s="241" t="s">
        <v>76</v>
      </c>
      <c r="Q147" s="241" t="s">
        <v>76</v>
      </c>
      <c r="R147" s="241" t="s">
        <v>76</v>
      </c>
    </row>
    <row r="148" spans="1:18" ht="16" thickBot="1" x14ac:dyDescent="0.25">
      <c r="A148" s="242" t="s">
        <v>201</v>
      </c>
      <c r="B148" s="241" t="s">
        <v>76</v>
      </c>
      <c r="C148" s="241" t="s">
        <v>76</v>
      </c>
      <c r="D148" s="241" t="s">
        <v>76</v>
      </c>
      <c r="E148" s="241" t="s">
        <v>76</v>
      </c>
      <c r="F148" s="241" t="s">
        <v>76</v>
      </c>
      <c r="G148" s="241" t="s">
        <v>76</v>
      </c>
      <c r="H148" s="241" t="s">
        <v>76</v>
      </c>
      <c r="I148" s="241" t="s">
        <v>76</v>
      </c>
      <c r="J148" s="241" t="s">
        <v>76</v>
      </c>
      <c r="L148" s="242" t="s">
        <v>201</v>
      </c>
      <c r="M148" s="241" t="s">
        <v>76</v>
      </c>
      <c r="N148" s="241" t="s">
        <v>76</v>
      </c>
      <c r="O148" s="241" t="s">
        <v>76</v>
      </c>
      <c r="P148" s="241" t="s">
        <v>76</v>
      </c>
      <c r="Q148" s="241" t="s">
        <v>76</v>
      </c>
      <c r="R148" s="241" t="s">
        <v>76</v>
      </c>
    </row>
    <row r="149" spans="1:18" ht="16" thickBot="1" x14ac:dyDescent="0.25">
      <c r="A149" s="242" t="s">
        <v>200</v>
      </c>
      <c r="B149" s="241" t="s">
        <v>76</v>
      </c>
      <c r="C149" s="241" t="s">
        <v>76</v>
      </c>
      <c r="D149" s="241" t="s">
        <v>76</v>
      </c>
      <c r="E149" s="241" t="s">
        <v>76</v>
      </c>
      <c r="F149" s="241" t="s">
        <v>76</v>
      </c>
      <c r="G149" s="241" t="s">
        <v>76</v>
      </c>
      <c r="H149" s="241" t="s">
        <v>76</v>
      </c>
      <c r="I149" s="241" t="s">
        <v>76</v>
      </c>
      <c r="J149" s="241" t="s">
        <v>76</v>
      </c>
      <c r="L149" s="242" t="s">
        <v>200</v>
      </c>
      <c r="M149" s="241" t="s">
        <v>76</v>
      </c>
      <c r="N149" s="241" t="s">
        <v>76</v>
      </c>
      <c r="O149" s="241" t="s">
        <v>76</v>
      </c>
      <c r="P149" s="241" t="s">
        <v>76</v>
      </c>
      <c r="Q149" s="241" t="s">
        <v>76</v>
      </c>
      <c r="R149" s="241" t="s">
        <v>76</v>
      </c>
    </row>
    <row r="150" spans="1:18" ht="16" thickBot="1" x14ac:dyDescent="0.25">
      <c r="A150" s="242" t="s">
        <v>199</v>
      </c>
      <c r="B150" s="241" t="s">
        <v>76</v>
      </c>
      <c r="C150" s="241" t="s">
        <v>76</v>
      </c>
      <c r="D150" s="241" t="s">
        <v>76</v>
      </c>
      <c r="E150" s="241" t="s">
        <v>76</v>
      </c>
      <c r="F150" s="241" t="s">
        <v>76</v>
      </c>
      <c r="G150" s="241" t="s">
        <v>76</v>
      </c>
      <c r="H150" s="241" t="s">
        <v>76</v>
      </c>
      <c r="I150" s="241" t="s">
        <v>76</v>
      </c>
      <c r="J150" s="241" t="s">
        <v>76</v>
      </c>
      <c r="L150" s="242" t="s">
        <v>199</v>
      </c>
      <c r="M150" s="241" t="s">
        <v>76</v>
      </c>
      <c r="N150" s="241" t="s">
        <v>76</v>
      </c>
      <c r="O150" s="241" t="s">
        <v>76</v>
      </c>
      <c r="P150" s="241" t="s">
        <v>76</v>
      </c>
      <c r="Q150" s="241" t="s">
        <v>76</v>
      </c>
      <c r="R150" s="241" t="s">
        <v>76</v>
      </c>
    </row>
    <row r="151" spans="1:18" ht="16" thickBot="1" x14ac:dyDescent="0.25">
      <c r="A151" s="242" t="s">
        <v>198</v>
      </c>
      <c r="B151" s="241" t="s">
        <v>76</v>
      </c>
      <c r="C151" s="241" t="s">
        <v>76</v>
      </c>
      <c r="D151" s="241" t="s">
        <v>76</v>
      </c>
      <c r="E151" s="241" t="s">
        <v>76</v>
      </c>
      <c r="F151" s="241" t="s">
        <v>76</v>
      </c>
      <c r="G151" s="241" t="s">
        <v>76</v>
      </c>
      <c r="H151" s="241" t="s">
        <v>76</v>
      </c>
      <c r="I151" s="241" t="s">
        <v>76</v>
      </c>
      <c r="J151" s="241" t="s">
        <v>76</v>
      </c>
      <c r="L151" s="242" t="s">
        <v>198</v>
      </c>
      <c r="M151" s="241" t="s">
        <v>76</v>
      </c>
      <c r="N151" s="241" t="s">
        <v>76</v>
      </c>
      <c r="O151" s="241" t="s">
        <v>76</v>
      </c>
      <c r="P151" s="241" t="s">
        <v>76</v>
      </c>
      <c r="Q151" s="241" t="s">
        <v>76</v>
      </c>
      <c r="R151" s="241" t="s">
        <v>76</v>
      </c>
    </row>
    <row r="152" spans="1:18" ht="16" thickBot="1" x14ac:dyDescent="0.25">
      <c r="A152" s="242" t="s">
        <v>197</v>
      </c>
      <c r="B152" s="241" t="s">
        <v>76</v>
      </c>
      <c r="C152" s="241" t="s">
        <v>76</v>
      </c>
      <c r="D152" s="241" t="s">
        <v>76</v>
      </c>
      <c r="E152" s="241" t="s">
        <v>76</v>
      </c>
      <c r="F152" s="241" t="s">
        <v>76</v>
      </c>
      <c r="G152" s="241" t="s">
        <v>76</v>
      </c>
      <c r="H152" s="241" t="s">
        <v>76</v>
      </c>
      <c r="I152" s="241" t="s">
        <v>76</v>
      </c>
      <c r="J152" s="241" t="s">
        <v>76</v>
      </c>
      <c r="L152" s="242" t="s">
        <v>197</v>
      </c>
      <c r="M152" s="241" t="s">
        <v>76</v>
      </c>
      <c r="N152" s="241" t="s">
        <v>76</v>
      </c>
      <c r="O152" s="241" t="s">
        <v>76</v>
      </c>
      <c r="P152" s="241" t="s">
        <v>76</v>
      </c>
      <c r="Q152" s="241" t="s">
        <v>76</v>
      </c>
      <c r="R152" s="241" t="s">
        <v>76</v>
      </c>
    </row>
    <row r="153" spans="1:18" ht="16" thickBot="1" x14ac:dyDescent="0.25">
      <c r="A153" s="242" t="s">
        <v>196</v>
      </c>
      <c r="B153" s="241" t="s">
        <v>76</v>
      </c>
      <c r="C153" s="241" t="s">
        <v>76</v>
      </c>
      <c r="D153" s="241" t="s">
        <v>76</v>
      </c>
      <c r="E153" s="241" t="s">
        <v>76</v>
      </c>
      <c r="F153" s="241" t="s">
        <v>76</v>
      </c>
      <c r="G153" s="241" t="s">
        <v>76</v>
      </c>
      <c r="H153" s="241" t="s">
        <v>76</v>
      </c>
      <c r="I153" s="241" t="s">
        <v>76</v>
      </c>
      <c r="J153" s="241" t="s">
        <v>76</v>
      </c>
      <c r="L153" s="242" t="s">
        <v>196</v>
      </c>
      <c r="M153" s="241" t="s">
        <v>76</v>
      </c>
      <c r="N153" s="241" t="s">
        <v>76</v>
      </c>
      <c r="O153" s="241" t="s">
        <v>76</v>
      </c>
      <c r="P153" s="241" t="s">
        <v>76</v>
      </c>
      <c r="Q153" s="241" t="s">
        <v>76</v>
      </c>
      <c r="R153" s="241" t="s">
        <v>76</v>
      </c>
    </row>
    <row r="154" spans="1:18" ht="16" thickBot="1" x14ac:dyDescent="0.25">
      <c r="A154" s="242" t="s">
        <v>195</v>
      </c>
      <c r="B154" s="241" t="s">
        <v>76</v>
      </c>
      <c r="C154" s="241" t="s">
        <v>76</v>
      </c>
      <c r="D154" s="241" t="s">
        <v>76</v>
      </c>
      <c r="E154" s="241" t="s">
        <v>76</v>
      </c>
      <c r="F154" s="241" t="s">
        <v>76</v>
      </c>
      <c r="G154" s="241" t="s">
        <v>76</v>
      </c>
      <c r="H154" s="241" t="s">
        <v>76</v>
      </c>
      <c r="I154" s="241" t="s">
        <v>76</v>
      </c>
      <c r="J154" s="241" t="s">
        <v>76</v>
      </c>
      <c r="L154" s="242" t="s">
        <v>195</v>
      </c>
      <c r="M154" s="241" t="s">
        <v>76</v>
      </c>
      <c r="N154" s="241" t="s">
        <v>76</v>
      </c>
      <c r="O154" s="241" t="s">
        <v>76</v>
      </c>
      <c r="P154" s="241" t="s">
        <v>76</v>
      </c>
      <c r="Q154" s="241" t="s">
        <v>76</v>
      </c>
      <c r="R154" s="241" t="s">
        <v>76</v>
      </c>
    </row>
    <row r="155" spans="1:18" ht="16" thickBot="1" x14ac:dyDescent="0.25">
      <c r="A155" s="242" t="s">
        <v>194</v>
      </c>
      <c r="B155" s="241" t="s">
        <v>76</v>
      </c>
      <c r="C155" s="241" t="s">
        <v>76</v>
      </c>
      <c r="D155" s="241" t="s">
        <v>76</v>
      </c>
      <c r="E155" s="241" t="s">
        <v>76</v>
      </c>
      <c r="F155" s="241" t="s">
        <v>76</v>
      </c>
      <c r="G155" s="241" t="s">
        <v>76</v>
      </c>
      <c r="H155" s="241" t="s">
        <v>76</v>
      </c>
      <c r="I155" s="241" t="s">
        <v>76</v>
      </c>
      <c r="J155" s="241" t="s">
        <v>76</v>
      </c>
      <c r="L155" s="242" t="s">
        <v>194</v>
      </c>
      <c r="M155" s="241" t="s">
        <v>76</v>
      </c>
      <c r="N155" s="241" t="s">
        <v>76</v>
      </c>
      <c r="O155" s="241" t="s">
        <v>76</v>
      </c>
      <c r="P155" s="241" t="s">
        <v>76</v>
      </c>
      <c r="Q155" s="241" t="s">
        <v>76</v>
      </c>
      <c r="R155" s="241" t="s">
        <v>76</v>
      </c>
    </row>
    <row r="156" spans="1:18" ht="16" thickBot="1" x14ac:dyDescent="0.25">
      <c r="A156" s="242" t="s">
        <v>193</v>
      </c>
      <c r="B156" s="241" t="s">
        <v>76</v>
      </c>
      <c r="C156" s="241" t="s">
        <v>76</v>
      </c>
      <c r="D156" s="241" t="s">
        <v>76</v>
      </c>
      <c r="E156" s="241" t="s">
        <v>76</v>
      </c>
      <c r="F156" s="241" t="s">
        <v>76</v>
      </c>
      <c r="G156" s="241" t="s">
        <v>76</v>
      </c>
      <c r="H156" s="241" t="s">
        <v>76</v>
      </c>
      <c r="I156" s="241" t="s">
        <v>76</v>
      </c>
      <c r="J156" s="241" t="s">
        <v>76</v>
      </c>
      <c r="L156" s="242" t="s">
        <v>193</v>
      </c>
      <c r="M156" s="241" t="s">
        <v>76</v>
      </c>
      <c r="N156" s="241" t="s">
        <v>76</v>
      </c>
      <c r="O156" s="241" t="s">
        <v>76</v>
      </c>
      <c r="P156" s="241" t="s">
        <v>76</v>
      </c>
      <c r="Q156" s="241" t="s">
        <v>76</v>
      </c>
      <c r="R156" s="241" t="s">
        <v>76</v>
      </c>
    </row>
    <row r="157" spans="1:18" ht="16" thickBot="1" x14ac:dyDescent="0.25">
      <c r="A157" s="242" t="s">
        <v>192</v>
      </c>
      <c r="B157" s="241" t="s">
        <v>76</v>
      </c>
      <c r="C157" s="241" t="s">
        <v>76</v>
      </c>
      <c r="D157" s="241" t="s">
        <v>76</v>
      </c>
      <c r="E157" s="241" t="s">
        <v>76</v>
      </c>
      <c r="F157" s="241" t="s">
        <v>76</v>
      </c>
      <c r="G157" s="241" t="s">
        <v>76</v>
      </c>
      <c r="H157" s="241" t="s">
        <v>76</v>
      </c>
      <c r="I157" s="241" t="s">
        <v>76</v>
      </c>
      <c r="J157" s="241" t="s">
        <v>76</v>
      </c>
      <c r="L157" s="242" t="s">
        <v>192</v>
      </c>
      <c r="M157" s="241" t="s">
        <v>76</v>
      </c>
      <c r="N157" s="241" t="s">
        <v>76</v>
      </c>
      <c r="O157" s="241" t="s">
        <v>76</v>
      </c>
      <c r="P157" s="241" t="s">
        <v>76</v>
      </c>
      <c r="Q157" s="241" t="s">
        <v>76</v>
      </c>
      <c r="R157" s="241" t="s">
        <v>76</v>
      </c>
    </row>
    <row r="158" spans="1:18" ht="16" thickBot="1" x14ac:dyDescent="0.25">
      <c r="A158" s="242" t="s">
        <v>191</v>
      </c>
      <c r="B158" s="241" t="s">
        <v>76</v>
      </c>
      <c r="C158" s="241" t="s">
        <v>76</v>
      </c>
      <c r="D158" s="241" t="s">
        <v>76</v>
      </c>
      <c r="E158" s="241" t="s">
        <v>76</v>
      </c>
      <c r="F158" s="241" t="s">
        <v>76</v>
      </c>
      <c r="G158" s="241" t="s">
        <v>76</v>
      </c>
      <c r="H158" s="241" t="s">
        <v>76</v>
      </c>
      <c r="I158" s="241" t="s">
        <v>76</v>
      </c>
      <c r="J158" s="241" t="s">
        <v>76</v>
      </c>
      <c r="L158" s="242" t="s">
        <v>191</v>
      </c>
      <c r="M158" s="241" t="s">
        <v>76</v>
      </c>
      <c r="N158" s="241" t="s">
        <v>76</v>
      </c>
      <c r="O158" s="241" t="s">
        <v>76</v>
      </c>
      <c r="P158" s="241" t="s">
        <v>76</v>
      </c>
      <c r="Q158" s="241" t="s">
        <v>76</v>
      </c>
      <c r="R158" s="241" t="s">
        <v>76</v>
      </c>
    </row>
    <row r="159" spans="1:18" x14ac:dyDescent="0.2">
      <c r="A159" s="242" t="s">
        <v>190</v>
      </c>
      <c r="B159" s="241" t="s">
        <v>76</v>
      </c>
      <c r="C159" s="241" t="s">
        <v>76</v>
      </c>
      <c r="D159" s="241" t="s">
        <v>76</v>
      </c>
      <c r="E159" s="241" t="s">
        <v>76</v>
      </c>
      <c r="F159" s="241" t="s">
        <v>76</v>
      </c>
      <c r="G159" s="241" t="s">
        <v>76</v>
      </c>
      <c r="H159" s="241" t="s">
        <v>76</v>
      </c>
      <c r="I159" s="241" t="s">
        <v>76</v>
      </c>
      <c r="J159" s="241" t="s">
        <v>76</v>
      </c>
      <c r="L159" s="242" t="s">
        <v>190</v>
      </c>
      <c r="M159" s="241" t="s">
        <v>76</v>
      </c>
      <c r="N159" s="241" t="s">
        <v>76</v>
      </c>
      <c r="O159" s="241" t="s">
        <v>76</v>
      </c>
      <c r="P159" s="241" t="s">
        <v>76</v>
      </c>
      <c r="Q159" s="241" t="s">
        <v>76</v>
      </c>
      <c r="R159" s="241" t="s">
        <v>76</v>
      </c>
    </row>
  </sheetData>
  <mergeCells count="1">
    <mergeCell ref="T1:V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1000"/>
  <sheetViews>
    <sheetView workbookViewId="0">
      <selection activeCell="C26" sqref="C26"/>
    </sheetView>
  </sheetViews>
  <sheetFormatPr baseColWidth="10" defaultColWidth="14.5" defaultRowHeight="15" customHeight="1" x14ac:dyDescent="0.2"/>
  <cols>
    <col min="1" max="1" width="36" customWidth="1"/>
    <col min="2" max="2" width="17.6640625" customWidth="1"/>
    <col min="3" max="3" width="14.83203125" customWidth="1"/>
    <col min="4" max="4" width="14.5" customWidth="1"/>
    <col min="5" max="5" width="18.5" customWidth="1"/>
    <col min="6" max="6" width="17.1640625" customWidth="1"/>
    <col min="7" max="7" width="11.5" customWidth="1"/>
    <col min="8" max="8" width="14.5" customWidth="1"/>
    <col min="9" max="9" width="12.1640625" customWidth="1"/>
    <col min="10" max="10" width="22.33203125" customWidth="1"/>
    <col min="11" max="11" width="34.6640625" customWidth="1"/>
    <col min="12" max="26" width="22.33203125" customWidth="1"/>
  </cols>
  <sheetData>
    <row r="1" spans="1:17" ht="14.25" customHeight="1" thickBot="1" x14ac:dyDescent="0.25">
      <c r="A1" s="282" t="s">
        <v>646</v>
      </c>
      <c r="B1" s="283"/>
      <c r="C1" s="283">
        <v>2017</v>
      </c>
      <c r="D1" s="283">
        <v>2016</v>
      </c>
      <c r="E1" s="283">
        <v>2015</v>
      </c>
      <c r="F1" s="283">
        <v>2014</v>
      </c>
      <c r="G1" s="283">
        <v>2013</v>
      </c>
      <c r="H1" s="283">
        <v>2012</v>
      </c>
      <c r="I1" s="283">
        <v>2011</v>
      </c>
      <c r="J1" s="283"/>
      <c r="K1" s="282" t="s">
        <v>647</v>
      </c>
      <c r="L1" s="283">
        <v>2017</v>
      </c>
      <c r="M1" s="283">
        <v>2016</v>
      </c>
      <c r="N1" s="283">
        <v>2015</v>
      </c>
      <c r="O1" s="283">
        <v>2014</v>
      </c>
      <c r="P1" s="283">
        <v>2013</v>
      </c>
      <c r="Q1" s="283">
        <v>2012</v>
      </c>
    </row>
    <row r="2" spans="1:17" ht="14.25" customHeight="1" thickBot="1" x14ac:dyDescent="0.25">
      <c r="A2" s="284" t="s">
        <v>588</v>
      </c>
      <c r="B2" s="285"/>
      <c r="C2" s="285" t="s">
        <v>587</v>
      </c>
      <c r="D2" s="285" t="s">
        <v>586</v>
      </c>
      <c r="E2" s="285" t="s">
        <v>585</v>
      </c>
      <c r="F2" s="285" t="s">
        <v>584</v>
      </c>
      <c r="G2" s="285" t="s">
        <v>583</v>
      </c>
      <c r="H2" s="285" t="s">
        <v>582</v>
      </c>
      <c r="I2" s="285" t="s">
        <v>648</v>
      </c>
      <c r="J2" s="285"/>
      <c r="K2" s="286" t="s">
        <v>569</v>
      </c>
      <c r="L2" s="287" t="s">
        <v>336</v>
      </c>
      <c r="M2" s="287" t="s">
        <v>336</v>
      </c>
      <c r="N2" s="287" t="s">
        <v>336</v>
      </c>
      <c r="O2" s="287" t="s">
        <v>336</v>
      </c>
      <c r="P2" s="287" t="s">
        <v>336</v>
      </c>
      <c r="Q2" s="287" t="s">
        <v>336</v>
      </c>
    </row>
    <row r="3" spans="1:17" ht="14.25" customHeight="1" thickBot="1" x14ac:dyDescent="0.25">
      <c r="A3" s="286" t="s">
        <v>581</v>
      </c>
      <c r="B3" s="285"/>
      <c r="C3" s="285" t="s">
        <v>575</v>
      </c>
      <c r="D3" s="285" t="s">
        <v>574</v>
      </c>
      <c r="E3" s="285" t="s">
        <v>573</v>
      </c>
      <c r="F3" s="285" t="s">
        <v>572</v>
      </c>
      <c r="G3" s="285" t="s">
        <v>571</v>
      </c>
      <c r="H3" s="285" t="s">
        <v>570</v>
      </c>
      <c r="I3" s="285" t="s">
        <v>649</v>
      </c>
      <c r="J3" s="285"/>
      <c r="K3" s="286" t="s">
        <v>568</v>
      </c>
      <c r="L3" s="287">
        <v>1.2853558473265501</v>
      </c>
      <c r="M3" s="287">
        <v>1.2405116627478725</v>
      </c>
      <c r="N3" s="287">
        <v>1.1926642252231632</v>
      </c>
      <c r="O3" s="287">
        <v>1.1124087059655841</v>
      </c>
      <c r="P3" s="287">
        <v>1.044209547986156</v>
      </c>
      <c r="Q3" s="287">
        <v>1</v>
      </c>
    </row>
    <row r="4" spans="1:17" ht="14.25" customHeight="1" thickBot="1" x14ac:dyDescent="0.25">
      <c r="A4" s="286" t="s">
        <v>650</v>
      </c>
      <c r="B4" s="285"/>
      <c r="C4" s="285">
        <v>1</v>
      </c>
      <c r="D4" s="285">
        <v>1</v>
      </c>
      <c r="E4" s="285">
        <v>1</v>
      </c>
      <c r="F4" s="285">
        <v>1</v>
      </c>
      <c r="G4" s="285">
        <v>1</v>
      </c>
      <c r="H4" s="285">
        <v>1</v>
      </c>
      <c r="I4" s="285">
        <v>1</v>
      </c>
      <c r="J4" s="285"/>
      <c r="K4" s="286" t="s">
        <v>567</v>
      </c>
      <c r="L4" s="287">
        <v>1.1993680581276778</v>
      </c>
      <c r="M4" s="287">
        <v>1.1915602379613244</v>
      </c>
      <c r="N4" s="287">
        <v>1.1435998737945321</v>
      </c>
      <c r="O4" s="287">
        <v>1.0520117425957172</v>
      </c>
      <c r="P4" s="287">
        <v>1.025526884965545</v>
      </c>
      <c r="Q4" s="287">
        <v>1</v>
      </c>
    </row>
    <row r="5" spans="1:17" ht="14.25" customHeight="1" thickBot="1" x14ac:dyDescent="0.25">
      <c r="A5" s="286" t="s">
        <v>651</v>
      </c>
      <c r="B5" s="285"/>
      <c r="C5" s="285">
        <v>1</v>
      </c>
      <c r="D5" s="285">
        <v>1</v>
      </c>
      <c r="E5" s="285">
        <v>1</v>
      </c>
      <c r="F5" s="285">
        <v>1</v>
      </c>
      <c r="G5" s="285">
        <v>1</v>
      </c>
      <c r="H5" s="285">
        <v>1</v>
      </c>
      <c r="I5" s="285">
        <v>1</v>
      </c>
      <c r="J5" s="285"/>
      <c r="K5" s="286" t="s">
        <v>566</v>
      </c>
      <c r="L5" s="287">
        <v>1.9535232758836332</v>
      </c>
      <c r="M5" s="287">
        <v>1.6591790279410661</v>
      </c>
      <c r="N5" s="287">
        <v>1.4791755259274082</v>
      </c>
      <c r="O5" s="287">
        <v>1.4320734422292818</v>
      </c>
      <c r="P5" s="287">
        <v>1.0550816719613778</v>
      </c>
      <c r="Q5" s="287">
        <v>1</v>
      </c>
    </row>
    <row r="6" spans="1:17" ht="14.25" customHeight="1" thickBot="1" x14ac:dyDescent="0.25">
      <c r="A6" s="286" t="s">
        <v>652</v>
      </c>
      <c r="B6" s="285"/>
      <c r="C6" s="285" t="s">
        <v>336</v>
      </c>
      <c r="D6" s="285" t="s">
        <v>336</v>
      </c>
      <c r="E6" s="285" t="s">
        <v>336</v>
      </c>
      <c r="F6" s="285" t="s">
        <v>336</v>
      </c>
      <c r="G6" s="285" t="s">
        <v>336</v>
      </c>
      <c r="H6" s="285" t="s">
        <v>336</v>
      </c>
      <c r="I6" s="285" t="s">
        <v>336</v>
      </c>
      <c r="J6" s="285"/>
      <c r="K6" s="286" t="s">
        <v>565</v>
      </c>
      <c r="L6" s="287">
        <v>0.92966492468490625</v>
      </c>
      <c r="M6" s="287">
        <v>1.0137719028588994</v>
      </c>
      <c r="N6" s="287">
        <v>1.0326467875806948</v>
      </c>
      <c r="O6" s="287">
        <v>1.0376268060252074</v>
      </c>
      <c r="P6" s="287">
        <v>1.045189056255764</v>
      </c>
      <c r="Q6" s="287">
        <v>1</v>
      </c>
    </row>
    <row r="7" spans="1:17" ht="14.25" customHeight="1" thickBot="1" x14ac:dyDescent="0.25">
      <c r="A7" s="286" t="s">
        <v>557</v>
      </c>
      <c r="B7" s="285"/>
      <c r="C7" s="285">
        <v>1</v>
      </c>
      <c r="D7" s="285">
        <v>1</v>
      </c>
      <c r="E7" s="285">
        <v>1</v>
      </c>
      <c r="F7" s="285">
        <v>1</v>
      </c>
      <c r="G7" s="285">
        <v>1</v>
      </c>
      <c r="H7" s="285">
        <v>1</v>
      </c>
      <c r="I7" s="285">
        <v>1</v>
      </c>
      <c r="J7" s="285"/>
      <c r="K7" s="286" t="s">
        <v>563</v>
      </c>
      <c r="L7" s="287" t="s">
        <v>336</v>
      </c>
      <c r="M7" s="287" t="s">
        <v>336</v>
      </c>
      <c r="N7" s="287" t="s">
        <v>336</v>
      </c>
      <c r="O7" s="287" t="s">
        <v>336</v>
      </c>
      <c r="P7" s="287" t="s">
        <v>336</v>
      </c>
      <c r="Q7" s="287" t="s">
        <v>336</v>
      </c>
    </row>
    <row r="8" spans="1:17" ht="14.25" customHeight="1" thickBot="1" x14ac:dyDescent="0.25">
      <c r="A8" s="286" t="s">
        <v>653</v>
      </c>
      <c r="B8" s="285"/>
      <c r="C8" s="285">
        <v>8.1199999999999994E-2</v>
      </c>
      <c r="D8" s="285">
        <v>8.3099999999999993E-2</v>
      </c>
      <c r="E8" s="285">
        <v>7.9699999999999993E-2</v>
      </c>
      <c r="F8" s="285">
        <v>7.6999999999999999E-2</v>
      </c>
      <c r="G8" s="285">
        <v>7.8100000000000003E-2</v>
      </c>
      <c r="H8" s="285">
        <v>7.4899999999999994E-2</v>
      </c>
      <c r="I8" s="285">
        <v>7.6300000000000007E-2</v>
      </c>
      <c r="J8" s="285"/>
      <c r="K8" s="286" t="s">
        <v>562</v>
      </c>
      <c r="L8" s="287" t="s">
        <v>336</v>
      </c>
      <c r="M8" s="287" t="s">
        <v>336</v>
      </c>
      <c r="N8" s="287" t="s">
        <v>336</v>
      </c>
      <c r="O8" s="287" t="s">
        <v>336</v>
      </c>
      <c r="P8" s="287" t="s">
        <v>336</v>
      </c>
      <c r="Q8" s="287" t="s">
        <v>336</v>
      </c>
    </row>
    <row r="9" spans="1:17" ht="14.25" customHeight="1" thickBot="1" x14ac:dyDescent="0.25">
      <c r="A9" s="286" t="s">
        <v>654</v>
      </c>
      <c r="B9" s="285"/>
      <c r="C9" s="285">
        <v>8.1199999999999994E-2</v>
      </c>
      <c r="D9" s="285">
        <v>8.3099999999999993E-2</v>
      </c>
      <c r="E9" s="285">
        <v>7.9699999999999993E-2</v>
      </c>
      <c r="F9" s="285">
        <v>7.6999999999999999E-2</v>
      </c>
      <c r="G9" s="285">
        <v>7.8100000000000003E-2</v>
      </c>
      <c r="H9" s="285">
        <v>7.4899999999999994E-2</v>
      </c>
      <c r="I9" s="285">
        <v>7.6300000000000007E-2</v>
      </c>
      <c r="J9" s="285"/>
      <c r="K9" s="286" t="s">
        <v>561</v>
      </c>
      <c r="L9" s="287" t="s">
        <v>336</v>
      </c>
      <c r="M9" s="287" t="s">
        <v>336</v>
      </c>
      <c r="N9" s="287" t="s">
        <v>336</v>
      </c>
      <c r="O9" s="287" t="s">
        <v>336</v>
      </c>
      <c r="P9" s="287" t="s">
        <v>336</v>
      </c>
      <c r="Q9" s="287" t="s">
        <v>336</v>
      </c>
    </row>
    <row r="10" spans="1:17" ht="14.25" customHeight="1" thickBot="1" x14ac:dyDescent="0.25">
      <c r="A10" s="286" t="s">
        <v>655</v>
      </c>
      <c r="B10" s="285"/>
      <c r="C10" s="285">
        <v>0.91879999999999995</v>
      </c>
      <c r="D10" s="285">
        <v>0.91690000000000005</v>
      </c>
      <c r="E10" s="285">
        <v>0.92030000000000001</v>
      </c>
      <c r="F10" s="285">
        <v>0.92300000000000004</v>
      </c>
      <c r="G10" s="285">
        <v>0.92190000000000005</v>
      </c>
      <c r="H10" s="285">
        <v>0.92510000000000003</v>
      </c>
      <c r="I10" s="285">
        <v>0.92369999999999997</v>
      </c>
      <c r="J10" s="285"/>
      <c r="K10" s="286" t="s">
        <v>656</v>
      </c>
      <c r="L10" s="287" t="s">
        <v>336</v>
      </c>
      <c r="M10" s="287" t="s">
        <v>336</v>
      </c>
      <c r="N10" s="287" t="s">
        <v>336</v>
      </c>
      <c r="O10" s="287" t="s">
        <v>336</v>
      </c>
      <c r="P10" s="287" t="s">
        <v>336</v>
      </c>
      <c r="Q10" s="287" t="s">
        <v>336</v>
      </c>
    </row>
    <row r="11" spans="1:17" ht="14.25" customHeight="1" thickBot="1" x14ac:dyDescent="0.25">
      <c r="A11" s="286"/>
      <c r="B11" s="285"/>
      <c r="C11" s="285"/>
      <c r="D11" s="285"/>
      <c r="E11" s="285"/>
      <c r="F11" s="285"/>
      <c r="G11" s="285"/>
      <c r="H11" s="285"/>
      <c r="I11" s="285"/>
      <c r="J11" s="285"/>
      <c r="K11" s="286" t="s">
        <v>557</v>
      </c>
      <c r="L11" s="287">
        <v>1.2697686325364466</v>
      </c>
      <c r="M11" s="287">
        <v>1.23269976044816</v>
      </c>
      <c r="N11" s="287">
        <v>1.1808840621414665</v>
      </c>
      <c r="O11" s="287">
        <v>1.0985311099733541</v>
      </c>
      <c r="P11" s="287">
        <v>1.0369959975035783</v>
      </c>
      <c r="Q11" s="287">
        <v>1</v>
      </c>
    </row>
    <row r="12" spans="1:17" ht="14.25" customHeight="1" thickBot="1" x14ac:dyDescent="0.25">
      <c r="A12" s="286" t="s">
        <v>657</v>
      </c>
      <c r="B12" s="285"/>
      <c r="C12" s="285">
        <v>0.1166</v>
      </c>
      <c r="D12" s="285">
        <v>0.22120000000000001</v>
      </c>
      <c r="E12" s="285">
        <v>0.18579999999999999</v>
      </c>
      <c r="F12" s="285">
        <v>0.26450000000000001</v>
      </c>
      <c r="G12" s="285">
        <v>0.17050000000000001</v>
      </c>
      <c r="H12" s="285">
        <v>0.21099999999999999</v>
      </c>
      <c r="I12" s="285">
        <v>0.21229999999999999</v>
      </c>
      <c r="J12" s="285"/>
      <c r="K12" s="288"/>
      <c r="L12" s="287" t="s">
        <v>76</v>
      </c>
      <c r="M12" s="287" t="s">
        <v>76</v>
      </c>
      <c r="N12" s="287" t="s">
        <v>76</v>
      </c>
      <c r="O12" s="287" t="s">
        <v>76</v>
      </c>
      <c r="P12" s="287" t="s">
        <v>76</v>
      </c>
      <c r="Q12" s="287" t="s">
        <v>76</v>
      </c>
    </row>
    <row r="13" spans="1:17" ht="14.25" customHeight="1" thickBot="1" x14ac:dyDescent="0.25">
      <c r="A13" s="286" t="s">
        <v>658</v>
      </c>
      <c r="B13" s="285"/>
      <c r="C13" s="285">
        <v>0.1333</v>
      </c>
      <c r="D13" s="285">
        <v>0.13300000000000001</v>
      </c>
      <c r="E13" s="285">
        <v>0.14130000000000001</v>
      </c>
      <c r="F13" s="285">
        <v>0.1454</v>
      </c>
      <c r="G13" s="285">
        <v>0.14610000000000001</v>
      </c>
      <c r="H13" s="285">
        <v>0.15229999999999999</v>
      </c>
      <c r="I13" s="285">
        <v>0.15870000000000001</v>
      </c>
      <c r="J13" s="285"/>
      <c r="K13" s="286" t="s">
        <v>659</v>
      </c>
      <c r="L13" s="287">
        <v>1.2366989814880041</v>
      </c>
      <c r="M13" s="287">
        <v>1.1888072988906406</v>
      </c>
      <c r="N13" s="287">
        <v>1.1300527838437229</v>
      </c>
      <c r="O13" s="287">
        <v>1.0625535915118332</v>
      </c>
      <c r="P13" s="287">
        <v>1.0140959339679703</v>
      </c>
      <c r="Q13" s="287">
        <v>1</v>
      </c>
    </row>
    <row r="14" spans="1:17" ht="14.25" customHeight="1" thickBot="1" x14ac:dyDescent="0.25">
      <c r="A14" s="286" t="s">
        <v>660</v>
      </c>
      <c r="B14" s="285"/>
      <c r="C14" s="285">
        <v>-1.67E-2</v>
      </c>
      <c r="D14" s="285">
        <v>8.8200000000000001E-2</v>
      </c>
      <c r="E14" s="285">
        <v>4.4499999999999998E-2</v>
      </c>
      <c r="F14" s="285">
        <v>0.1191</v>
      </c>
      <c r="G14" s="285">
        <v>2.4400000000000002E-2</v>
      </c>
      <c r="H14" s="285">
        <v>5.8700000000000002E-2</v>
      </c>
      <c r="I14" s="285">
        <v>5.3600000000000002E-2</v>
      </c>
      <c r="J14" s="285"/>
      <c r="K14" s="286" t="s">
        <v>423</v>
      </c>
      <c r="L14" s="287">
        <v>-0.36098608349900596</v>
      </c>
      <c r="M14" s="287">
        <v>1.8503220675944334</v>
      </c>
      <c r="N14" s="287">
        <v>0.89436182902584493</v>
      </c>
      <c r="O14" s="287">
        <v>2.2272445328031809</v>
      </c>
      <c r="P14" s="287">
        <v>0.42996421471172963</v>
      </c>
      <c r="Q14" s="287">
        <v>1</v>
      </c>
    </row>
    <row r="15" spans="1:17" ht="14.25" customHeight="1" thickBot="1" x14ac:dyDescent="0.25">
      <c r="A15" s="286" t="s">
        <v>661</v>
      </c>
      <c r="B15" s="285"/>
      <c r="C15" s="285" t="s">
        <v>336</v>
      </c>
      <c r="D15" s="285" t="s">
        <v>336</v>
      </c>
      <c r="E15" s="285" t="s">
        <v>336</v>
      </c>
      <c r="F15" s="285" t="s">
        <v>336</v>
      </c>
      <c r="G15" s="285" t="s">
        <v>336</v>
      </c>
      <c r="H15" s="285" t="s">
        <v>336</v>
      </c>
      <c r="I15" s="285" t="s">
        <v>336</v>
      </c>
      <c r="J15" s="285"/>
      <c r="K15" s="286" t="s">
        <v>554</v>
      </c>
      <c r="L15" s="287">
        <v>1.1116257668711655</v>
      </c>
      <c r="M15" s="287">
        <v>1.0764110429447853</v>
      </c>
      <c r="N15" s="287">
        <v>1.0955644171779142</v>
      </c>
      <c r="O15" s="287">
        <v>1.0485705521472393</v>
      </c>
      <c r="P15" s="287">
        <v>0.99499386503067488</v>
      </c>
      <c r="Q15" s="287">
        <v>1</v>
      </c>
    </row>
    <row r="16" spans="1:17" ht="14.25" customHeight="1" thickBot="1" x14ac:dyDescent="0.25">
      <c r="A16" s="286" t="s">
        <v>662</v>
      </c>
      <c r="B16" s="285"/>
      <c r="C16" s="285">
        <v>8.2199999999999995E-2</v>
      </c>
      <c r="D16" s="285">
        <v>8.1000000000000003E-2</v>
      </c>
      <c r="E16" s="285">
        <v>8.5000000000000006E-2</v>
      </c>
      <c r="F16" s="285">
        <v>9.1899999999999996E-2</v>
      </c>
      <c r="G16" s="285">
        <v>0.1154</v>
      </c>
      <c r="H16" s="285">
        <v>0.13830000000000001</v>
      </c>
      <c r="I16" s="285">
        <v>0.1668</v>
      </c>
      <c r="J16" s="285"/>
      <c r="K16" s="286" t="s">
        <v>552</v>
      </c>
      <c r="L16" s="287">
        <v>1.3767665805984857</v>
      </c>
      <c r="M16" s="287">
        <v>1.3668500293130761</v>
      </c>
      <c r="N16" s="287">
        <v>1.2562087589966195</v>
      </c>
      <c r="O16" s="287">
        <v>1.129052376853896</v>
      </c>
      <c r="P16" s="287">
        <v>1.0810038793049683</v>
      </c>
      <c r="Q16" s="287">
        <v>1</v>
      </c>
    </row>
    <row r="17" spans="1:17" ht="14.25" customHeight="1" thickBot="1" x14ac:dyDescent="0.25">
      <c r="A17" s="286" t="s">
        <v>452</v>
      </c>
      <c r="B17" s="285"/>
      <c r="C17" s="285">
        <v>8.0399999999999999E-2</v>
      </c>
      <c r="D17" s="285">
        <v>7.9000000000000001E-2</v>
      </c>
      <c r="E17" s="285">
        <v>8.2900000000000001E-2</v>
      </c>
      <c r="F17" s="285">
        <v>8.9700000000000002E-2</v>
      </c>
      <c r="G17" s="285">
        <v>0.1024</v>
      </c>
      <c r="H17" s="285">
        <v>0.1237</v>
      </c>
      <c r="I17" s="285">
        <v>0.14899999999999999</v>
      </c>
      <c r="J17" s="285"/>
      <c r="K17" s="286" t="s">
        <v>550</v>
      </c>
      <c r="L17" s="287" t="s">
        <v>336</v>
      </c>
      <c r="M17" s="287" t="s">
        <v>336</v>
      </c>
      <c r="N17" s="287" t="s">
        <v>336</v>
      </c>
      <c r="O17" s="287" t="s">
        <v>336</v>
      </c>
      <c r="P17" s="287" t="s">
        <v>336</v>
      </c>
      <c r="Q17" s="287" t="s">
        <v>336</v>
      </c>
    </row>
    <row r="18" spans="1:17" ht="14.25" customHeight="1" thickBot="1" x14ac:dyDescent="0.25">
      <c r="A18" s="286" t="s">
        <v>663</v>
      </c>
      <c r="B18" s="285"/>
      <c r="C18" s="285">
        <v>1.8E-3</v>
      </c>
      <c r="D18" s="285">
        <v>2E-3</v>
      </c>
      <c r="E18" s="285">
        <v>2.0999999999999999E-3</v>
      </c>
      <c r="F18" s="285">
        <v>2.3E-3</v>
      </c>
      <c r="G18" s="285">
        <v>1.2999999999999999E-2</v>
      </c>
      <c r="H18" s="285">
        <v>1.46E-2</v>
      </c>
      <c r="I18" s="285">
        <v>1.78E-2</v>
      </c>
      <c r="J18" s="285"/>
      <c r="K18" s="286" t="s">
        <v>452</v>
      </c>
      <c r="L18" s="287">
        <v>0.82483742078748012</v>
      </c>
      <c r="M18" s="287">
        <v>0.78770667009071205</v>
      </c>
      <c r="N18" s="287">
        <v>0.79146808462427398</v>
      </c>
      <c r="O18" s="287">
        <v>0.79646064487866042</v>
      </c>
      <c r="P18" s="287">
        <v>0.85864483334214525</v>
      </c>
      <c r="Q18" s="287">
        <v>1</v>
      </c>
    </row>
    <row r="19" spans="1:17" ht="14.25" customHeight="1" thickBot="1" x14ac:dyDescent="0.25">
      <c r="A19" s="288" t="s">
        <v>664</v>
      </c>
      <c r="B19" s="285"/>
      <c r="C19" s="285" t="s">
        <v>336</v>
      </c>
      <c r="D19" s="285" t="s">
        <v>336</v>
      </c>
      <c r="E19" s="285" t="s">
        <v>336</v>
      </c>
      <c r="F19" s="285" t="s">
        <v>336</v>
      </c>
      <c r="G19" s="285" t="s">
        <v>336</v>
      </c>
      <c r="H19" s="285" t="s">
        <v>336</v>
      </c>
      <c r="I19" s="285" t="s">
        <v>336</v>
      </c>
      <c r="J19" s="285"/>
      <c r="K19" s="286" t="s">
        <v>547</v>
      </c>
      <c r="L19" s="287">
        <v>0.15752811860940696</v>
      </c>
      <c r="M19" s="287">
        <v>0.16634713701431492</v>
      </c>
      <c r="N19" s="287">
        <v>0.16762525562372188</v>
      </c>
      <c r="O19" s="287">
        <v>0.16986196319018404</v>
      </c>
      <c r="P19" s="287">
        <v>0.91979805725971375</v>
      </c>
      <c r="Q19" s="287">
        <v>1</v>
      </c>
    </row>
    <row r="20" spans="1:17" ht="14.25" customHeight="1" thickBot="1" x14ac:dyDescent="0.25">
      <c r="A20" s="286" t="s">
        <v>665</v>
      </c>
      <c r="B20" s="285"/>
      <c r="C20" s="285" t="s">
        <v>336</v>
      </c>
      <c r="D20" s="285" t="s">
        <v>336</v>
      </c>
      <c r="E20" s="285" t="s">
        <v>336</v>
      </c>
      <c r="F20" s="285" t="s">
        <v>336</v>
      </c>
      <c r="G20" s="285" t="s">
        <v>336</v>
      </c>
      <c r="H20" s="285" t="s">
        <v>336</v>
      </c>
      <c r="I20" s="285" t="s">
        <v>336</v>
      </c>
      <c r="J20" s="285"/>
      <c r="K20" s="286" t="s">
        <v>532</v>
      </c>
      <c r="L20" s="287" t="s">
        <v>336</v>
      </c>
      <c r="M20" s="287" t="s">
        <v>595</v>
      </c>
      <c r="N20" s="287" t="s">
        <v>336</v>
      </c>
      <c r="O20" s="287" t="s">
        <v>336</v>
      </c>
      <c r="P20" s="287" t="s">
        <v>336</v>
      </c>
      <c r="Q20" s="287" t="s">
        <v>336</v>
      </c>
    </row>
    <row r="21" spans="1:17" ht="14.25" customHeight="1" thickBot="1" x14ac:dyDescent="0.25">
      <c r="A21" s="286" t="s">
        <v>666</v>
      </c>
      <c r="B21" s="285"/>
      <c r="C21" s="285" t="s">
        <v>336</v>
      </c>
      <c r="D21" s="285" t="s">
        <v>336</v>
      </c>
      <c r="E21" s="285" t="s">
        <v>336</v>
      </c>
      <c r="F21" s="285" t="s">
        <v>336</v>
      </c>
      <c r="G21" s="285" t="s">
        <v>336</v>
      </c>
      <c r="H21" s="285" t="s">
        <v>336</v>
      </c>
      <c r="I21" s="285" t="s">
        <v>336</v>
      </c>
      <c r="J21" s="285"/>
      <c r="K21" s="286" t="s">
        <v>546</v>
      </c>
      <c r="L21" s="287" t="s">
        <v>336</v>
      </c>
      <c r="M21" s="287" t="s">
        <v>336</v>
      </c>
      <c r="N21" s="287" t="s">
        <v>336</v>
      </c>
      <c r="O21" s="287" t="s">
        <v>336</v>
      </c>
      <c r="P21" s="287" t="s">
        <v>336</v>
      </c>
      <c r="Q21" s="287" t="s">
        <v>336</v>
      </c>
    </row>
    <row r="22" spans="1:17" ht="14.25" customHeight="1" thickBot="1" x14ac:dyDescent="0.25">
      <c r="A22" s="286" t="s">
        <v>667</v>
      </c>
      <c r="B22" s="285"/>
      <c r="C22" s="285" t="s">
        <v>336</v>
      </c>
      <c r="D22" s="285" t="s">
        <v>336</v>
      </c>
      <c r="E22" s="285" t="s">
        <v>336</v>
      </c>
      <c r="F22" s="285" t="s">
        <v>336</v>
      </c>
      <c r="G22" s="285" t="s">
        <v>336</v>
      </c>
      <c r="H22" s="285" t="s">
        <v>336</v>
      </c>
      <c r="I22" s="285" t="s">
        <v>336</v>
      </c>
      <c r="J22" s="285"/>
      <c r="K22" s="286" t="s">
        <v>545</v>
      </c>
      <c r="L22" s="287" t="s">
        <v>336</v>
      </c>
      <c r="M22" s="287" t="s">
        <v>336</v>
      </c>
      <c r="N22" s="287" t="s">
        <v>336</v>
      </c>
      <c r="O22" s="287" t="s">
        <v>336</v>
      </c>
      <c r="P22" s="287" t="s">
        <v>336</v>
      </c>
      <c r="Q22" s="287" t="s">
        <v>336</v>
      </c>
    </row>
    <row r="23" spans="1:17" ht="14.25" customHeight="1" thickBot="1" x14ac:dyDescent="0.25">
      <c r="A23" s="286" t="s">
        <v>668</v>
      </c>
      <c r="B23" s="285"/>
      <c r="C23" s="285">
        <v>2.7300000000000001E-2</v>
      </c>
      <c r="D23" s="285">
        <v>2.2000000000000001E-3</v>
      </c>
      <c r="E23" s="285">
        <v>5.1999999999999998E-3</v>
      </c>
      <c r="F23" s="285">
        <v>0</v>
      </c>
      <c r="G23" s="285">
        <v>5.0000000000000001E-4</v>
      </c>
      <c r="H23" s="285">
        <v>2.5000000000000001E-3</v>
      </c>
      <c r="I23" s="285">
        <v>7.3099999999999998E-2</v>
      </c>
      <c r="J23" s="285"/>
      <c r="K23" s="286" t="s">
        <v>543</v>
      </c>
      <c r="L23" s="287" t="s">
        <v>336</v>
      </c>
      <c r="M23" s="287" t="s">
        <v>336</v>
      </c>
      <c r="N23" s="287" t="s">
        <v>336</v>
      </c>
      <c r="O23" s="287" t="s">
        <v>336</v>
      </c>
      <c r="P23" s="287" t="s">
        <v>336</v>
      </c>
      <c r="Q23" s="287" t="s">
        <v>336</v>
      </c>
    </row>
    <row r="24" spans="1:17" ht="14.25" customHeight="1" thickBot="1" x14ac:dyDescent="0.25">
      <c r="A24" s="286" t="s">
        <v>669</v>
      </c>
      <c r="B24" s="285"/>
      <c r="C24" s="285" t="s">
        <v>336</v>
      </c>
      <c r="D24" s="285" t="s">
        <v>336</v>
      </c>
      <c r="E24" s="285" t="s">
        <v>336</v>
      </c>
      <c r="F24" s="285" t="s">
        <v>336</v>
      </c>
      <c r="G24" s="285">
        <v>-2.0000000000000001E-4</v>
      </c>
      <c r="H24" s="285">
        <v>2E-3</v>
      </c>
      <c r="I24" s="285">
        <v>2.7199999999999998E-2</v>
      </c>
      <c r="J24" s="285"/>
      <c r="K24" s="286" t="s">
        <v>541</v>
      </c>
      <c r="L24" s="287">
        <v>63.229982964224874</v>
      </c>
      <c r="M24" s="287">
        <v>5</v>
      </c>
      <c r="N24" s="287">
        <v>11.170357751277683</v>
      </c>
      <c r="O24" s="287">
        <v>0</v>
      </c>
      <c r="P24" s="287">
        <v>1.34412265758092</v>
      </c>
      <c r="Q24" s="287">
        <v>1</v>
      </c>
    </row>
    <row r="25" spans="1:17" ht="14.25" customHeight="1" thickBot="1" x14ac:dyDescent="0.25">
      <c r="A25" s="286" t="s">
        <v>670</v>
      </c>
      <c r="B25" s="285"/>
      <c r="C25" s="285">
        <v>2.7300000000000001E-2</v>
      </c>
      <c r="D25" s="285">
        <v>2.2000000000000001E-3</v>
      </c>
      <c r="E25" s="285">
        <v>5.1999999999999998E-3</v>
      </c>
      <c r="F25" s="285">
        <v>0</v>
      </c>
      <c r="G25" s="285">
        <v>6.9999999999999999E-4</v>
      </c>
      <c r="H25" s="285">
        <v>5.0000000000000001E-4</v>
      </c>
      <c r="I25" s="285">
        <v>4.5900000000000003E-2</v>
      </c>
      <c r="J25" s="285"/>
      <c r="K25" s="286" t="s">
        <v>539</v>
      </c>
      <c r="L25" s="287" t="s">
        <v>76</v>
      </c>
      <c r="M25" s="287" t="s">
        <v>76</v>
      </c>
      <c r="N25" s="287" t="s">
        <v>76</v>
      </c>
      <c r="O25" s="287" t="s">
        <v>76</v>
      </c>
      <c r="P25" s="287" t="s">
        <v>76</v>
      </c>
      <c r="Q25" s="287">
        <v>1</v>
      </c>
    </row>
    <row r="26" spans="1:17" ht="14.25" customHeight="1" thickBot="1" x14ac:dyDescent="0.25">
      <c r="A26" s="286" t="s">
        <v>671</v>
      </c>
      <c r="B26" s="285"/>
      <c r="C26" s="285">
        <v>0.37459999999999999</v>
      </c>
      <c r="D26" s="285">
        <v>0.37090000000000001</v>
      </c>
      <c r="E26" s="285">
        <v>0.36809999999999998</v>
      </c>
      <c r="F26" s="285">
        <v>0.372</v>
      </c>
      <c r="G26" s="285">
        <v>0.37609999999999999</v>
      </c>
      <c r="H26" s="285">
        <v>0.38519999999999999</v>
      </c>
      <c r="I26" s="285">
        <v>0.39279999999999998</v>
      </c>
      <c r="J26" s="285"/>
      <c r="K26" s="286" t="s">
        <v>538</v>
      </c>
      <c r="L26" s="287" t="s">
        <v>76</v>
      </c>
      <c r="M26" s="287" t="s">
        <v>76</v>
      </c>
      <c r="N26" s="287" t="s">
        <v>76</v>
      </c>
      <c r="O26" s="287" t="s">
        <v>76</v>
      </c>
      <c r="P26" s="287">
        <v>0</v>
      </c>
      <c r="Q26" s="287">
        <v>1</v>
      </c>
    </row>
    <row r="27" spans="1:17" ht="14.25" customHeight="1" thickBot="1" x14ac:dyDescent="0.25">
      <c r="A27" s="286" t="s">
        <v>672</v>
      </c>
      <c r="B27" s="285"/>
      <c r="C27" s="285">
        <v>0.37459999999999999</v>
      </c>
      <c r="D27" s="285">
        <v>0.37090000000000001</v>
      </c>
      <c r="E27" s="285">
        <v>0.36809999999999998</v>
      </c>
      <c r="F27" s="285">
        <v>0.372</v>
      </c>
      <c r="G27" s="285">
        <v>0.37609999999999999</v>
      </c>
      <c r="H27" s="285">
        <v>0.3846</v>
      </c>
      <c r="I27" s="285">
        <v>0.39269999999999999</v>
      </c>
      <c r="J27" s="285"/>
      <c r="K27" s="286" t="s">
        <v>536</v>
      </c>
      <c r="L27" s="287" t="s">
        <v>76</v>
      </c>
      <c r="M27" s="287" t="s">
        <v>76</v>
      </c>
      <c r="N27" s="287" t="s">
        <v>76</v>
      </c>
      <c r="O27" s="287" t="s">
        <v>76</v>
      </c>
      <c r="P27" s="287">
        <v>-8.3025830258302583E-2</v>
      </c>
      <c r="Q27" s="287">
        <v>1</v>
      </c>
    </row>
    <row r="28" spans="1:17" ht="14.25" customHeight="1" thickBot="1" x14ac:dyDescent="0.25">
      <c r="A28" s="286" t="s">
        <v>673</v>
      </c>
      <c r="B28" s="285"/>
      <c r="C28" s="285" t="s">
        <v>336</v>
      </c>
      <c r="D28" s="285" t="s">
        <v>336</v>
      </c>
      <c r="E28" s="285" t="s">
        <v>336</v>
      </c>
      <c r="F28" s="285" t="s">
        <v>336</v>
      </c>
      <c r="G28" s="285" t="s">
        <v>336</v>
      </c>
      <c r="H28" s="285">
        <v>5.9999999999999995E-4</v>
      </c>
      <c r="I28" s="285">
        <v>1E-4</v>
      </c>
      <c r="J28" s="285"/>
      <c r="K28" s="286" t="s">
        <v>534</v>
      </c>
      <c r="L28" s="287">
        <v>1.066384531831069</v>
      </c>
      <c r="M28" s="287">
        <v>1.1513310504805037</v>
      </c>
      <c r="N28" s="287">
        <v>1.0524895062410251</v>
      </c>
      <c r="O28" s="287">
        <v>1.0896572038734857</v>
      </c>
      <c r="P28" s="287">
        <v>0.94587314518207588</v>
      </c>
      <c r="Q28" s="287">
        <v>1</v>
      </c>
    </row>
    <row r="29" spans="1:17" ht="14.25" customHeight="1" thickBot="1" x14ac:dyDescent="0.25">
      <c r="A29" s="286" t="s">
        <v>534</v>
      </c>
      <c r="B29" s="285"/>
      <c r="C29" s="285">
        <v>0.68189999999999995</v>
      </c>
      <c r="D29" s="285">
        <v>0.75839999999999996</v>
      </c>
      <c r="E29" s="285">
        <v>0.72370000000000001</v>
      </c>
      <c r="F29" s="285">
        <v>0.8054</v>
      </c>
      <c r="G29" s="285">
        <v>0.74060000000000004</v>
      </c>
      <c r="H29" s="285">
        <v>0.81200000000000006</v>
      </c>
      <c r="I29" s="285">
        <v>0.92120000000000002</v>
      </c>
      <c r="J29" s="285"/>
      <c r="K29" s="288"/>
      <c r="L29" s="287" t="s">
        <v>76</v>
      </c>
      <c r="M29" s="287" t="s">
        <v>76</v>
      </c>
      <c r="N29" s="287" t="s">
        <v>76</v>
      </c>
      <c r="O29" s="287" t="s">
        <v>76</v>
      </c>
      <c r="P29" s="287" t="s">
        <v>76</v>
      </c>
      <c r="Q29" s="287" t="s">
        <v>76</v>
      </c>
    </row>
    <row r="30" spans="1:17" ht="14.25" customHeight="1" thickBot="1" x14ac:dyDescent="0.25">
      <c r="A30" s="286" t="s">
        <v>674</v>
      </c>
      <c r="B30" s="285"/>
      <c r="C30" s="285">
        <v>0.31809999999999999</v>
      </c>
      <c r="D30" s="285">
        <v>0.24160000000000001</v>
      </c>
      <c r="E30" s="285">
        <v>0.27629999999999999</v>
      </c>
      <c r="F30" s="285">
        <v>0.1946</v>
      </c>
      <c r="G30" s="285">
        <v>0.25940000000000002</v>
      </c>
      <c r="H30" s="285">
        <v>0.188</v>
      </c>
      <c r="I30" s="285">
        <v>7.8799999999999995E-2</v>
      </c>
      <c r="J30" s="285"/>
      <c r="K30" s="286" t="s">
        <v>457</v>
      </c>
      <c r="L30" s="287">
        <v>2.102815951437484</v>
      </c>
      <c r="M30" s="287">
        <v>1.7362996374673298</v>
      </c>
      <c r="N30" s="287">
        <v>1.6062094258494224</v>
      </c>
      <c r="O30" s="287">
        <v>1.5398575162296602</v>
      </c>
      <c r="P30" s="287">
        <v>1.5817384706179918</v>
      </c>
      <c r="Q30" s="287">
        <v>1</v>
      </c>
    </row>
    <row r="31" spans="1:17" ht="14.25" customHeight="1" thickBot="1" x14ac:dyDescent="0.25">
      <c r="A31" s="286" t="s">
        <v>675</v>
      </c>
      <c r="B31" s="285"/>
      <c r="C31" s="285">
        <v>-7.3400000000000007E-2</v>
      </c>
      <c r="D31" s="285">
        <v>-6.2399999999999997E-2</v>
      </c>
      <c r="E31" s="285">
        <v>-6.0299999999999999E-2</v>
      </c>
      <c r="F31" s="285">
        <v>-6.2100000000000002E-2</v>
      </c>
      <c r="G31" s="285">
        <v>-6.7599999999999993E-2</v>
      </c>
      <c r="H31" s="285">
        <v>-4.4299999999999999E-2</v>
      </c>
      <c r="I31" s="285">
        <v>-6.54E-2</v>
      </c>
      <c r="J31" s="285"/>
      <c r="K31" s="286" t="s">
        <v>532</v>
      </c>
      <c r="L31" s="287" t="s">
        <v>76</v>
      </c>
      <c r="M31" s="287" t="s">
        <v>76</v>
      </c>
      <c r="N31" s="287">
        <v>0</v>
      </c>
      <c r="O31" s="287">
        <v>0.14900696682957262</v>
      </c>
      <c r="P31" s="287">
        <v>0</v>
      </c>
      <c r="Q31" s="287">
        <v>1</v>
      </c>
    </row>
    <row r="32" spans="1:17" ht="14.25" customHeight="1" thickBot="1" x14ac:dyDescent="0.25">
      <c r="A32" s="286" t="s">
        <v>676</v>
      </c>
      <c r="B32" s="285"/>
      <c r="C32" s="285">
        <v>-7.3400000000000007E-2</v>
      </c>
      <c r="D32" s="285">
        <v>-6.2399999999999997E-2</v>
      </c>
      <c r="E32" s="285">
        <v>-6.0299999999999999E-2</v>
      </c>
      <c r="F32" s="285">
        <v>-6.2100000000000002E-2</v>
      </c>
      <c r="G32" s="285">
        <v>-6.7599999999999993E-2</v>
      </c>
      <c r="H32" s="285">
        <v>-4.4299999999999999E-2</v>
      </c>
      <c r="I32" s="285">
        <v>-6.54E-2</v>
      </c>
      <c r="J32" s="285"/>
      <c r="K32" s="286" t="s">
        <v>530</v>
      </c>
      <c r="L32" s="287" t="s">
        <v>888</v>
      </c>
      <c r="M32" s="287" t="s">
        <v>889</v>
      </c>
      <c r="N32" s="287" t="s">
        <v>336</v>
      </c>
      <c r="O32" s="287" t="s">
        <v>336</v>
      </c>
      <c r="P32" s="287" t="s">
        <v>336</v>
      </c>
      <c r="Q32" s="287" t="s">
        <v>336</v>
      </c>
    </row>
    <row r="33" spans="1:17" ht="14.25" customHeight="1" thickBot="1" x14ac:dyDescent="0.25">
      <c r="A33" s="286" t="s">
        <v>677</v>
      </c>
      <c r="B33" s="285"/>
      <c r="C33" s="285">
        <v>5.9999999999999995E-4</v>
      </c>
      <c r="D33" s="285">
        <v>4.0000000000000002E-4</v>
      </c>
      <c r="E33" s="285">
        <v>2.0000000000000001E-4</v>
      </c>
      <c r="F33" s="285">
        <v>8.8999999999999999E-3</v>
      </c>
      <c r="G33" s="285">
        <v>8.0000000000000004E-4</v>
      </c>
      <c r="H33" s="285">
        <v>6.1600000000000002E-2</v>
      </c>
      <c r="I33" s="285">
        <v>-2.0999999999999999E-3</v>
      </c>
      <c r="J33" s="285"/>
      <c r="K33" s="286" t="s">
        <v>530</v>
      </c>
      <c r="L33" s="287" t="s">
        <v>76</v>
      </c>
      <c r="M33" s="287" t="s">
        <v>76</v>
      </c>
      <c r="N33" s="287">
        <v>0.36829268292682926</v>
      </c>
      <c r="O33" s="287">
        <v>0.57073170731707312</v>
      </c>
      <c r="P33" s="287">
        <v>1.0963414634146342</v>
      </c>
      <c r="Q33" s="287">
        <v>1</v>
      </c>
    </row>
    <row r="34" spans="1:17" ht="14.25" customHeight="1" thickBot="1" x14ac:dyDescent="0.25">
      <c r="A34" s="286" t="s">
        <v>678</v>
      </c>
      <c r="B34" s="285"/>
      <c r="C34" s="285">
        <v>5.9999999999999995E-4</v>
      </c>
      <c r="D34" s="285">
        <v>4.0000000000000002E-4</v>
      </c>
      <c r="E34" s="285">
        <v>2.0000000000000001E-4</v>
      </c>
      <c r="F34" s="285">
        <v>4.0000000000000002E-4</v>
      </c>
      <c r="G34" s="285">
        <v>8.0000000000000004E-4</v>
      </c>
      <c r="H34" s="285">
        <v>8.0000000000000004E-4</v>
      </c>
      <c r="I34" s="285">
        <v>1E-3</v>
      </c>
      <c r="J34" s="285"/>
      <c r="K34" s="286" t="s">
        <v>446</v>
      </c>
      <c r="L34" s="287" t="s">
        <v>76</v>
      </c>
      <c r="M34" s="287" t="s">
        <v>76</v>
      </c>
      <c r="N34" s="287" t="s">
        <v>76</v>
      </c>
      <c r="O34" s="287">
        <v>0</v>
      </c>
      <c r="P34" s="287">
        <v>0</v>
      </c>
      <c r="Q34" s="287">
        <v>1</v>
      </c>
    </row>
    <row r="35" spans="1:17" ht="14.25" customHeight="1" thickBot="1" x14ac:dyDescent="0.25">
      <c r="A35" s="286" t="s">
        <v>679</v>
      </c>
      <c r="B35" s="285"/>
      <c r="C35" s="285" t="s">
        <v>336</v>
      </c>
      <c r="D35" s="285" t="s">
        <v>336</v>
      </c>
      <c r="E35" s="285">
        <v>0</v>
      </c>
      <c r="F35" s="285">
        <v>8.5000000000000006E-3</v>
      </c>
      <c r="G35" s="285">
        <v>0</v>
      </c>
      <c r="H35" s="285">
        <v>6.08E-2</v>
      </c>
      <c r="I35" s="285">
        <v>-3.0999999999999999E-3</v>
      </c>
      <c r="J35" s="285"/>
      <c r="K35" s="286" t="s">
        <v>529</v>
      </c>
      <c r="L35" s="287" t="s">
        <v>890</v>
      </c>
      <c r="M35" s="287" t="s">
        <v>891</v>
      </c>
      <c r="N35" s="287" t="s">
        <v>892</v>
      </c>
      <c r="O35" s="287" t="s">
        <v>893</v>
      </c>
      <c r="P35" s="287" t="s">
        <v>894</v>
      </c>
      <c r="Q35" s="287" t="s">
        <v>336</v>
      </c>
    </row>
    <row r="36" spans="1:17" ht="14.25" customHeight="1" thickBot="1" x14ac:dyDescent="0.25">
      <c r="A36" s="286" t="s">
        <v>680</v>
      </c>
      <c r="B36" s="285"/>
      <c r="C36" s="285" t="s">
        <v>336</v>
      </c>
      <c r="D36" s="285" t="s">
        <v>336</v>
      </c>
      <c r="E36" s="285" t="s">
        <v>336</v>
      </c>
      <c r="F36" s="285" t="s">
        <v>336</v>
      </c>
      <c r="G36" s="285" t="s">
        <v>336</v>
      </c>
      <c r="H36" s="285" t="s">
        <v>336</v>
      </c>
      <c r="I36" s="285" t="s">
        <v>336</v>
      </c>
      <c r="J36" s="285"/>
      <c r="K36" s="286" t="s">
        <v>527</v>
      </c>
      <c r="L36" s="287" t="s">
        <v>336</v>
      </c>
      <c r="M36" s="287" t="s">
        <v>336</v>
      </c>
      <c r="N36" s="287" t="s">
        <v>336</v>
      </c>
      <c r="O36" s="287" t="s">
        <v>336</v>
      </c>
      <c r="P36" s="287" t="s">
        <v>336</v>
      </c>
      <c r="Q36" s="287" t="s">
        <v>336</v>
      </c>
    </row>
    <row r="37" spans="1:17" ht="14.25" customHeight="1" thickBot="1" x14ac:dyDescent="0.25">
      <c r="A37" s="286" t="s">
        <v>681</v>
      </c>
      <c r="B37" s="285"/>
      <c r="C37" s="285">
        <v>-7.2900000000000006E-2</v>
      </c>
      <c r="D37" s="285">
        <v>-6.2100000000000002E-2</v>
      </c>
      <c r="E37" s="285">
        <v>-6.0100000000000001E-2</v>
      </c>
      <c r="F37" s="285">
        <v>-5.3199999999999997E-2</v>
      </c>
      <c r="G37" s="285">
        <v>-6.6799999999999998E-2</v>
      </c>
      <c r="H37" s="285">
        <v>1.7299999999999999E-2</v>
      </c>
      <c r="I37" s="285">
        <v>-6.7400000000000002E-2</v>
      </c>
      <c r="J37" s="285"/>
      <c r="K37" s="286" t="s">
        <v>525</v>
      </c>
      <c r="L37" s="287">
        <v>0.48846391116594695</v>
      </c>
      <c r="M37" s="287">
        <v>0.24281307834669957</v>
      </c>
      <c r="N37" s="287">
        <v>1.2192473781616286</v>
      </c>
      <c r="O37" s="287">
        <v>0.7230104873534855</v>
      </c>
      <c r="P37" s="287">
        <v>1.0584824182603332</v>
      </c>
      <c r="Q37" s="287">
        <v>1</v>
      </c>
    </row>
    <row r="38" spans="1:17" ht="14.25" customHeight="1" thickBot="1" x14ac:dyDescent="0.25">
      <c r="A38" s="286" t="s">
        <v>682</v>
      </c>
      <c r="B38" s="285"/>
      <c r="C38" s="285">
        <v>-2.8999999999999998E-3</v>
      </c>
      <c r="D38" s="285">
        <v>-1.5E-3</v>
      </c>
      <c r="E38" s="285">
        <v>-7.7999999999999996E-3</v>
      </c>
      <c r="F38" s="285">
        <v>-5.0000000000000001E-3</v>
      </c>
      <c r="G38" s="285">
        <v>-7.7000000000000002E-3</v>
      </c>
      <c r="H38" s="285">
        <v>-7.6E-3</v>
      </c>
      <c r="I38" s="285">
        <v>-7.4999999999999997E-3</v>
      </c>
      <c r="J38" s="285"/>
      <c r="K38" s="286" t="s">
        <v>265</v>
      </c>
      <c r="L38" s="287" t="s">
        <v>336</v>
      </c>
      <c r="M38" s="287" t="s">
        <v>336</v>
      </c>
      <c r="N38" s="287" t="s">
        <v>336</v>
      </c>
      <c r="O38" s="287" t="s">
        <v>336</v>
      </c>
      <c r="P38" s="287" t="s">
        <v>336</v>
      </c>
      <c r="Q38" s="287" t="s">
        <v>336</v>
      </c>
    </row>
    <row r="39" spans="1:17" ht="14.25" customHeight="1" thickBot="1" x14ac:dyDescent="0.25">
      <c r="A39" s="286" t="s">
        <v>673</v>
      </c>
      <c r="B39" s="285"/>
      <c r="C39" s="285">
        <v>-2.0000000000000001E-4</v>
      </c>
      <c r="D39" s="285">
        <v>-1.2999999999999999E-3</v>
      </c>
      <c r="E39" s="285">
        <v>-2.0000000000000001E-4</v>
      </c>
      <c r="F39" s="285">
        <v>-2.9999999999999997E-4</v>
      </c>
      <c r="G39" s="285">
        <v>-1.1000000000000001E-3</v>
      </c>
      <c r="H39" s="285" t="s">
        <v>336</v>
      </c>
      <c r="I39" s="285" t="s">
        <v>336</v>
      </c>
      <c r="J39" s="285"/>
      <c r="K39" s="286" t="s">
        <v>522</v>
      </c>
      <c r="L39" s="287" t="s">
        <v>336</v>
      </c>
      <c r="M39" s="287" t="s">
        <v>336</v>
      </c>
      <c r="N39" s="287" t="s">
        <v>336</v>
      </c>
      <c r="O39" s="287" t="s">
        <v>336</v>
      </c>
      <c r="P39" s="287" t="s">
        <v>336</v>
      </c>
      <c r="Q39" s="287" t="s">
        <v>336</v>
      </c>
    </row>
    <row r="40" spans="1:17" ht="14.25" customHeight="1" thickBot="1" x14ac:dyDescent="0.25">
      <c r="A40" s="286" t="s">
        <v>683</v>
      </c>
      <c r="B40" s="285"/>
      <c r="C40" s="285">
        <v>-2.0000000000000001E-4</v>
      </c>
      <c r="D40" s="285">
        <v>-1.2999999999999999E-3</v>
      </c>
      <c r="E40" s="285">
        <v>-2.0000000000000001E-4</v>
      </c>
      <c r="F40" s="285">
        <v>-2.9999999999999997E-4</v>
      </c>
      <c r="G40" s="285">
        <v>-1.1000000000000001E-3</v>
      </c>
      <c r="H40" s="285" t="s">
        <v>336</v>
      </c>
      <c r="I40" s="285" t="s">
        <v>336</v>
      </c>
      <c r="J40" s="285"/>
      <c r="K40" s="286" t="s">
        <v>520</v>
      </c>
      <c r="L40" s="287">
        <v>1.5549779785645426</v>
      </c>
      <c r="M40" s="287">
        <v>1.1023287904277641</v>
      </c>
      <c r="N40" s="287">
        <v>1.2438992117649283</v>
      </c>
      <c r="O40" s="287">
        <v>0.75615277016426286</v>
      </c>
      <c r="P40" s="287">
        <v>0.96367408275523125</v>
      </c>
      <c r="Q40" s="287">
        <v>1</v>
      </c>
    </row>
    <row r="41" spans="1:17" ht="14.25" customHeight="1" thickBot="1" x14ac:dyDescent="0.25">
      <c r="A41" s="286" t="s">
        <v>520</v>
      </c>
      <c r="B41" s="285"/>
      <c r="C41" s="285">
        <v>0.24210000000000001</v>
      </c>
      <c r="D41" s="285">
        <v>0.17680000000000001</v>
      </c>
      <c r="E41" s="285">
        <v>0.20830000000000001</v>
      </c>
      <c r="F41" s="285">
        <v>0.1361</v>
      </c>
      <c r="G41" s="285">
        <v>0.1837</v>
      </c>
      <c r="H41" s="285">
        <v>0.19769999999999999</v>
      </c>
      <c r="I41" s="285">
        <v>3.8E-3</v>
      </c>
      <c r="J41" s="285"/>
      <c r="K41" s="286" t="s">
        <v>518</v>
      </c>
      <c r="L41" s="287">
        <v>-0.58425459274914648</v>
      </c>
      <c r="M41" s="287">
        <v>-0.44440509092598185</v>
      </c>
      <c r="N41" s="287">
        <v>-0.40858048633207145</v>
      </c>
      <c r="O41" s="287">
        <v>-0.27011867988944888</v>
      </c>
      <c r="P41" s="287">
        <v>-0.27638363100076641</v>
      </c>
      <c r="Q41" s="287">
        <v>1</v>
      </c>
    </row>
    <row r="42" spans="1:17" ht="14.25" customHeight="1" thickBot="1" x14ac:dyDescent="0.25">
      <c r="A42" s="286" t="s">
        <v>518</v>
      </c>
      <c r="B42" s="285"/>
      <c r="C42" s="285">
        <v>7.3999999999999996E-2</v>
      </c>
      <c r="D42" s="285">
        <v>5.8000000000000003E-2</v>
      </c>
      <c r="E42" s="285">
        <v>5.57E-2</v>
      </c>
      <c r="F42" s="285">
        <v>3.9600000000000003E-2</v>
      </c>
      <c r="G42" s="285">
        <v>4.2900000000000001E-2</v>
      </c>
      <c r="H42" s="285">
        <v>-0.16089999999999999</v>
      </c>
      <c r="I42" s="285">
        <v>-8.0000000000000002E-3</v>
      </c>
      <c r="J42" s="285"/>
      <c r="K42" s="286" t="s">
        <v>516</v>
      </c>
      <c r="L42" s="287">
        <v>0.59510994164235098</v>
      </c>
      <c r="M42" s="287">
        <v>0.40831335973322219</v>
      </c>
      <c r="N42" s="287">
        <v>0.50243591079616512</v>
      </c>
      <c r="O42" s="287">
        <v>0.29566746561067109</v>
      </c>
      <c r="P42" s="287">
        <v>0.4072634431012922</v>
      </c>
      <c r="Q42" s="287">
        <v>1</v>
      </c>
    </row>
    <row r="43" spans="1:17" ht="14.25" customHeight="1" thickBot="1" x14ac:dyDescent="0.25">
      <c r="A43" s="286" t="s">
        <v>516</v>
      </c>
      <c r="B43" s="285"/>
      <c r="C43" s="285">
        <v>0.1681</v>
      </c>
      <c r="D43" s="285">
        <v>0.1188</v>
      </c>
      <c r="E43" s="285">
        <v>0.15260000000000001</v>
      </c>
      <c r="F43" s="285">
        <v>9.6500000000000002E-2</v>
      </c>
      <c r="G43" s="285">
        <v>0.14080000000000001</v>
      </c>
      <c r="H43" s="285">
        <v>0.35859999999999997</v>
      </c>
      <c r="I43" s="285">
        <v>1.18E-2</v>
      </c>
      <c r="J43" s="285"/>
      <c r="K43" s="286" t="s">
        <v>444</v>
      </c>
      <c r="L43" s="287">
        <v>1.0567593790426908</v>
      </c>
      <c r="M43" s="287">
        <v>1.035602630444157</v>
      </c>
      <c r="N43" s="287">
        <v>1.0285952996981458</v>
      </c>
      <c r="O43" s="287">
        <v>1.0244717550668392</v>
      </c>
      <c r="P43" s="287">
        <v>1.0327996981457526</v>
      </c>
      <c r="Q43" s="287">
        <v>1</v>
      </c>
    </row>
    <row r="44" spans="1:17" ht="14.25" customHeight="1" thickBot="1" x14ac:dyDescent="0.25">
      <c r="A44" s="286" t="s">
        <v>265</v>
      </c>
      <c r="B44" s="285"/>
      <c r="C44" s="285">
        <v>-2.8899999999999999E-2</v>
      </c>
      <c r="D44" s="285">
        <v>-2.9100000000000001E-2</v>
      </c>
      <c r="E44" s="285">
        <v>-3.0200000000000001E-2</v>
      </c>
      <c r="F44" s="285">
        <v>-3.2300000000000002E-2</v>
      </c>
      <c r="G44" s="285">
        <v>-3.4500000000000003E-2</v>
      </c>
      <c r="H44" s="285">
        <v>-3.4700000000000002E-2</v>
      </c>
      <c r="I44" s="285">
        <v>-3.5299999999999998E-2</v>
      </c>
      <c r="J44" s="285"/>
      <c r="K44" s="286" t="s">
        <v>513</v>
      </c>
      <c r="L44" s="287">
        <v>0.54570912740528821</v>
      </c>
      <c r="M44" s="287">
        <v>0.34118753172442434</v>
      </c>
      <c r="N44" s="287">
        <v>0.44613192746066171</v>
      </c>
      <c r="O44" s="287">
        <v>0.21767857966868165</v>
      </c>
      <c r="P44" s="287">
        <v>0.34032520418993123</v>
      </c>
      <c r="Q44" s="287">
        <v>1</v>
      </c>
    </row>
    <row r="45" spans="1:17" ht="14.25" customHeight="1" thickBot="1" x14ac:dyDescent="0.25">
      <c r="A45" s="286" t="s">
        <v>684</v>
      </c>
      <c r="B45" s="285"/>
      <c r="C45" s="285" t="s">
        <v>336</v>
      </c>
      <c r="D45" s="285" t="s">
        <v>336</v>
      </c>
      <c r="E45" s="285" t="s">
        <v>336</v>
      </c>
      <c r="F45" s="285" t="s">
        <v>336</v>
      </c>
      <c r="G45" s="285" t="s">
        <v>336</v>
      </c>
      <c r="H45" s="285" t="s">
        <v>336</v>
      </c>
      <c r="I45" s="285" t="s">
        <v>336</v>
      </c>
      <c r="J45" s="285"/>
      <c r="K45" s="288"/>
      <c r="L45" s="287" t="s">
        <v>76</v>
      </c>
      <c r="M45" s="287" t="s">
        <v>76</v>
      </c>
      <c r="N45" s="287" t="s">
        <v>76</v>
      </c>
      <c r="O45" s="287" t="s">
        <v>76</v>
      </c>
      <c r="P45" s="287" t="s">
        <v>76</v>
      </c>
      <c r="Q45" s="287" t="s">
        <v>76</v>
      </c>
    </row>
    <row r="46" spans="1:17" ht="14.25" customHeight="1" thickBot="1" x14ac:dyDescent="0.25">
      <c r="A46" s="286" t="s">
        <v>685</v>
      </c>
      <c r="B46" s="285"/>
      <c r="C46" s="285" t="s">
        <v>336</v>
      </c>
      <c r="D46" s="285" t="s">
        <v>336</v>
      </c>
      <c r="E46" s="285" t="s">
        <v>336</v>
      </c>
      <c r="F46" s="285" t="s">
        <v>336</v>
      </c>
      <c r="G46" s="285" t="s">
        <v>336</v>
      </c>
      <c r="H46" s="285" t="s">
        <v>336</v>
      </c>
      <c r="I46" s="285" t="s">
        <v>336</v>
      </c>
      <c r="J46" s="285"/>
      <c r="K46" s="286" t="s">
        <v>512</v>
      </c>
      <c r="L46" s="287" t="s">
        <v>895</v>
      </c>
      <c r="M46" s="287" t="s">
        <v>336</v>
      </c>
      <c r="N46" s="287" t="s">
        <v>336</v>
      </c>
      <c r="O46" s="287" t="s">
        <v>336</v>
      </c>
      <c r="P46" s="287" t="s">
        <v>336</v>
      </c>
      <c r="Q46" s="287" t="s">
        <v>336</v>
      </c>
    </row>
    <row r="47" spans="1:17" ht="14.25" customHeight="1" thickBot="1" x14ac:dyDescent="0.25">
      <c r="A47" s="286" t="s">
        <v>513</v>
      </c>
      <c r="B47" s="285"/>
      <c r="C47" s="285">
        <v>0.13919999999999999</v>
      </c>
      <c r="D47" s="285">
        <v>8.9700000000000002E-2</v>
      </c>
      <c r="E47" s="285">
        <v>0.12239999999999999</v>
      </c>
      <c r="F47" s="285">
        <v>6.4199999999999993E-2</v>
      </c>
      <c r="G47" s="285">
        <v>0.10630000000000001</v>
      </c>
      <c r="H47" s="285">
        <v>0.32400000000000001</v>
      </c>
      <c r="I47" s="285">
        <v>-2.3599999999999999E-2</v>
      </c>
      <c r="J47" s="285"/>
      <c r="K47" s="286" t="s">
        <v>510</v>
      </c>
      <c r="L47" s="287" t="s">
        <v>336</v>
      </c>
      <c r="M47" s="287" t="s">
        <v>336</v>
      </c>
      <c r="N47" s="287" t="s">
        <v>336</v>
      </c>
      <c r="O47" s="287" t="s">
        <v>336</v>
      </c>
      <c r="P47" s="287" t="s">
        <v>336</v>
      </c>
      <c r="Q47" s="287" t="s">
        <v>336</v>
      </c>
    </row>
    <row r="48" spans="1:17" ht="14.25" customHeight="1" thickBot="1" x14ac:dyDescent="0.25">
      <c r="A48" s="286"/>
      <c r="B48" s="285"/>
      <c r="C48" s="285"/>
      <c r="D48" s="285"/>
      <c r="E48" s="285"/>
      <c r="F48" s="285"/>
      <c r="G48" s="285"/>
      <c r="H48" s="285"/>
      <c r="I48" s="285"/>
      <c r="J48" s="285"/>
      <c r="K48" s="286" t="s">
        <v>508</v>
      </c>
      <c r="L48" s="287" t="s">
        <v>336</v>
      </c>
      <c r="M48" s="287" t="s">
        <v>336</v>
      </c>
      <c r="N48" s="287" t="s">
        <v>336</v>
      </c>
      <c r="O48" s="287" t="s">
        <v>336</v>
      </c>
      <c r="P48" s="287" t="s">
        <v>336</v>
      </c>
      <c r="Q48" s="287" t="s">
        <v>336</v>
      </c>
    </row>
    <row r="49" spans="1:17" ht="14.25" customHeight="1" thickBot="1" x14ac:dyDescent="0.25">
      <c r="A49" s="286" t="s">
        <v>508</v>
      </c>
      <c r="B49" s="285"/>
      <c r="C49" s="285" t="s">
        <v>336</v>
      </c>
      <c r="D49" s="285" t="s">
        <v>336</v>
      </c>
      <c r="E49" s="285" t="s">
        <v>336</v>
      </c>
      <c r="F49" s="285" t="s">
        <v>336</v>
      </c>
      <c r="G49" s="285" t="s">
        <v>336</v>
      </c>
      <c r="H49" s="285" t="s">
        <v>336</v>
      </c>
      <c r="I49" s="285" t="s">
        <v>336</v>
      </c>
      <c r="J49" s="285"/>
      <c r="K49" s="286" t="s">
        <v>507</v>
      </c>
      <c r="L49" s="287" t="s">
        <v>336</v>
      </c>
      <c r="M49" s="287" t="s">
        <v>336</v>
      </c>
      <c r="N49" s="287" t="s">
        <v>336</v>
      </c>
      <c r="O49" s="287" t="s">
        <v>336</v>
      </c>
      <c r="P49" s="287" t="s">
        <v>336</v>
      </c>
      <c r="Q49" s="287" t="s">
        <v>336</v>
      </c>
    </row>
    <row r="50" spans="1:17" ht="14.25" customHeight="1" thickBot="1" x14ac:dyDescent="0.25">
      <c r="A50" s="286" t="s">
        <v>686</v>
      </c>
      <c r="B50" s="285"/>
      <c r="C50" s="285" t="s">
        <v>336</v>
      </c>
      <c r="D50" s="285">
        <v>0</v>
      </c>
      <c r="E50" s="285">
        <v>0</v>
      </c>
      <c r="F50" s="285">
        <v>5.0000000000000001E-4</v>
      </c>
      <c r="G50" s="285">
        <v>5.0000000000000001E-4</v>
      </c>
      <c r="H50" s="285">
        <v>6.7999999999999996E-3</v>
      </c>
      <c r="I50" s="285">
        <v>1.1999999999999999E-3</v>
      </c>
      <c r="J50" s="285"/>
      <c r="K50" s="286" t="s">
        <v>505</v>
      </c>
      <c r="L50" s="287" t="s">
        <v>76</v>
      </c>
      <c r="M50" s="287">
        <v>0</v>
      </c>
      <c r="N50" s="287">
        <v>0</v>
      </c>
      <c r="O50" s="287">
        <v>7.4934689949126901E-2</v>
      </c>
      <c r="P50" s="287">
        <v>7.5484669324900319E-2</v>
      </c>
      <c r="Q50" s="287">
        <v>1</v>
      </c>
    </row>
    <row r="51" spans="1:17" ht="14.25" customHeight="1" thickBot="1" x14ac:dyDescent="0.25">
      <c r="A51" s="288" t="s">
        <v>510</v>
      </c>
      <c r="B51" s="285"/>
      <c r="C51" s="285">
        <v>6.2199999999999998E-2</v>
      </c>
      <c r="D51" s="285" t="s">
        <v>336</v>
      </c>
      <c r="E51" s="285" t="s">
        <v>336</v>
      </c>
      <c r="F51" s="285" t="s">
        <v>336</v>
      </c>
      <c r="G51" s="285" t="s">
        <v>336</v>
      </c>
      <c r="H51" s="285" t="s">
        <v>336</v>
      </c>
      <c r="I51" s="285" t="s">
        <v>336</v>
      </c>
      <c r="J51" s="285"/>
      <c r="K51" s="286" t="s">
        <v>503</v>
      </c>
      <c r="L51" s="287">
        <v>0.77347186088489273</v>
      </c>
      <c r="M51" s="287">
        <v>0.3341779446285264</v>
      </c>
      <c r="N51" s="287">
        <v>0.43696629181743968</v>
      </c>
      <c r="O51" s="287">
        <v>0.21474595278651107</v>
      </c>
      <c r="P51" s="287">
        <v>0.33488414136363764</v>
      </c>
      <c r="Q51" s="287">
        <v>1</v>
      </c>
    </row>
    <row r="52" spans="1:17" ht="14.25" customHeight="1" thickBot="1" x14ac:dyDescent="0.25">
      <c r="A52" s="284" t="s">
        <v>687</v>
      </c>
      <c r="B52" s="285"/>
      <c r="C52" s="285" t="s">
        <v>336</v>
      </c>
      <c r="D52" s="285" t="s">
        <v>336</v>
      </c>
      <c r="E52" s="285" t="s">
        <v>336</v>
      </c>
      <c r="F52" s="285" t="s">
        <v>336</v>
      </c>
      <c r="G52" s="285" t="s">
        <v>336</v>
      </c>
      <c r="H52" s="285" t="s">
        <v>336</v>
      </c>
      <c r="I52" s="285" t="s">
        <v>336</v>
      </c>
      <c r="J52" s="285"/>
      <c r="K52" s="288"/>
      <c r="L52" s="287" t="s">
        <v>76</v>
      </c>
      <c r="M52" s="287" t="s">
        <v>76</v>
      </c>
      <c r="N52" s="287" t="s">
        <v>76</v>
      </c>
      <c r="O52" s="287" t="s">
        <v>76</v>
      </c>
      <c r="P52" s="287" t="s">
        <v>76</v>
      </c>
      <c r="Q52" s="287" t="s">
        <v>76</v>
      </c>
    </row>
    <row r="53" spans="1:17" ht="14.25" customHeight="1" thickBot="1" x14ac:dyDescent="0.25">
      <c r="A53" s="286" t="s">
        <v>688</v>
      </c>
      <c r="B53" s="285"/>
      <c r="C53" s="285">
        <v>6.2199999999999998E-2</v>
      </c>
      <c r="D53" s="285">
        <v>0</v>
      </c>
      <c r="E53" s="285">
        <v>0</v>
      </c>
      <c r="F53" s="285">
        <v>5.0000000000000001E-4</v>
      </c>
      <c r="G53" s="285">
        <v>5.0000000000000001E-4</v>
      </c>
      <c r="H53" s="285">
        <v>6.7999999999999996E-3</v>
      </c>
      <c r="I53" s="285">
        <v>1.1999999999999999E-3</v>
      </c>
      <c r="J53" s="285"/>
      <c r="K53" s="286" t="s">
        <v>501</v>
      </c>
      <c r="L53" s="287" t="s">
        <v>336</v>
      </c>
      <c r="M53" s="287" t="s">
        <v>336</v>
      </c>
      <c r="N53" s="287" t="s">
        <v>336</v>
      </c>
      <c r="O53" s="287" t="s">
        <v>336</v>
      </c>
      <c r="P53" s="287" t="s">
        <v>336</v>
      </c>
      <c r="Q53" s="287" t="s">
        <v>336</v>
      </c>
    </row>
    <row r="54" spans="1:17" ht="14.25" customHeight="1" thickBot="1" x14ac:dyDescent="0.25">
      <c r="A54" s="286" t="s">
        <v>503</v>
      </c>
      <c r="B54" s="285"/>
      <c r="C54" s="285">
        <v>0.20150000000000001</v>
      </c>
      <c r="D54" s="285">
        <v>8.9700000000000002E-2</v>
      </c>
      <c r="E54" s="285">
        <v>0.12239999999999999</v>
      </c>
      <c r="F54" s="285">
        <v>6.4699999999999994E-2</v>
      </c>
      <c r="G54" s="285">
        <v>0.10680000000000001</v>
      </c>
      <c r="H54" s="285">
        <v>0.33069999999999999</v>
      </c>
      <c r="I54" s="285">
        <v>-2.24E-2</v>
      </c>
      <c r="J54" s="285"/>
      <c r="K54" s="286" t="s">
        <v>499</v>
      </c>
      <c r="L54" s="287">
        <v>0.54570912740528821</v>
      </c>
      <c r="M54" s="287">
        <v>0.34118753172442434</v>
      </c>
      <c r="N54" s="287">
        <v>0.44613192746066171</v>
      </c>
      <c r="O54" s="287">
        <v>0.21767857966868165</v>
      </c>
      <c r="P54" s="287">
        <v>0.34032520418993123</v>
      </c>
      <c r="Q54" s="287">
        <v>1</v>
      </c>
    </row>
    <row r="55" spans="1:17" ht="14.25" customHeight="1" thickBot="1" x14ac:dyDescent="0.25">
      <c r="A55" s="286"/>
      <c r="B55" s="285"/>
      <c r="C55" s="285"/>
      <c r="D55" s="285"/>
      <c r="E55" s="285"/>
      <c r="F55" s="285"/>
      <c r="G55" s="285"/>
      <c r="H55" s="285"/>
      <c r="I55" s="285"/>
      <c r="J55" s="285"/>
      <c r="K55" s="286" t="s">
        <v>497</v>
      </c>
      <c r="L55" s="287">
        <v>0.77347186088489273</v>
      </c>
      <c r="M55" s="287">
        <v>0.3341779446285264</v>
      </c>
      <c r="N55" s="287">
        <v>0.43696629181743968</v>
      </c>
      <c r="O55" s="287">
        <v>0.21474595278651107</v>
      </c>
      <c r="P55" s="287">
        <v>0.33488414136363764</v>
      </c>
      <c r="Q55" s="287">
        <v>1</v>
      </c>
    </row>
    <row r="56" spans="1:17" ht="14.25" customHeight="1" thickBot="1" x14ac:dyDescent="0.25">
      <c r="A56" s="286" t="s">
        <v>501</v>
      </c>
      <c r="B56" s="285"/>
      <c r="C56" s="285" t="s">
        <v>336</v>
      </c>
      <c r="D56" s="285" t="s">
        <v>336</v>
      </c>
      <c r="E56" s="285" t="s">
        <v>336</v>
      </c>
      <c r="F56" s="285" t="s">
        <v>336</v>
      </c>
      <c r="G56" s="285" t="s">
        <v>336</v>
      </c>
      <c r="H56" s="285" t="s">
        <v>336</v>
      </c>
      <c r="I56" s="285" t="s">
        <v>336</v>
      </c>
      <c r="J56" s="285"/>
      <c r="K56" s="286" t="s">
        <v>495</v>
      </c>
      <c r="L56" s="287">
        <v>0.80608075480108465</v>
      </c>
      <c r="M56" s="287">
        <v>0.85759258571375507</v>
      </c>
      <c r="N56" s="287">
        <v>0.86902418186545816</v>
      </c>
      <c r="O56" s="287">
        <v>0.87735411017421339</v>
      </c>
      <c r="P56" s="287">
        <v>0.90022658890828722</v>
      </c>
      <c r="Q56" s="287">
        <v>1</v>
      </c>
    </row>
    <row r="57" spans="1:17" ht="14.25" customHeight="1" thickBot="1" x14ac:dyDescent="0.25">
      <c r="A57" s="286" t="s">
        <v>689</v>
      </c>
      <c r="B57" s="285"/>
      <c r="C57" s="285" t="s">
        <v>336</v>
      </c>
      <c r="D57" s="285" t="s">
        <v>336</v>
      </c>
      <c r="E57" s="285" t="s">
        <v>336</v>
      </c>
      <c r="F57" s="285" t="s">
        <v>336</v>
      </c>
      <c r="G57" s="285" t="s">
        <v>336</v>
      </c>
      <c r="H57" s="285" t="s">
        <v>336</v>
      </c>
      <c r="I57" s="285" t="s">
        <v>336</v>
      </c>
      <c r="J57" s="285"/>
      <c r="K57" s="286" t="s">
        <v>493</v>
      </c>
      <c r="L57" s="287">
        <v>0.67701863354037273</v>
      </c>
      <c r="M57" s="287">
        <v>0.39751552795031053</v>
      </c>
      <c r="N57" s="287">
        <v>0.51242236024844712</v>
      </c>
      <c r="O57" s="287">
        <v>0.2484472049689441</v>
      </c>
      <c r="P57" s="287">
        <v>0.37888198757763975</v>
      </c>
      <c r="Q57" s="287">
        <v>1</v>
      </c>
    </row>
    <row r="58" spans="1:17" ht="14.25" customHeight="1" thickBot="1" x14ac:dyDescent="0.25">
      <c r="A58" s="286" t="s">
        <v>690</v>
      </c>
      <c r="B58" s="285"/>
      <c r="C58" s="285" t="s">
        <v>336</v>
      </c>
      <c r="D58" s="285" t="s">
        <v>336</v>
      </c>
      <c r="E58" s="285" t="s">
        <v>336</v>
      </c>
      <c r="F58" s="285" t="s">
        <v>336</v>
      </c>
      <c r="G58" s="285" t="s">
        <v>336</v>
      </c>
      <c r="H58" s="285" t="s">
        <v>336</v>
      </c>
      <c r="I58" s="285" t="s">
        <v>336</v>
      </c>
      <c r="J58" s="285"/>
      <c r="K58" s="286" t="s">
        <v>491</v>
      </c>
      <c r="L58" s="287">
        <v>0.95744680851063824</v>
      </c>
      <c r="M58" s="287">
        <v>0.38905775075987842</v>
      </c>
      <c r="N58" s="287">
        <v>0.50151975683890571</v>
      </c>
      <c r="O58" s="287">
        <v>0.24316109422492402</v>
      </c>
      <c r="P58" s="287">
        <v>0.37082066869300911</v>
      </c>
      <c r="Q58" s="287">
        <v>1</v>
      </c>
    </row>
    <row r="59" spans="1:17" ht="14.25" customHeight="1" thickBot="1" x14ac:dyDescent="0.25">
      <c r="A59" s="286" t="s">
        <v>691</v>
      </c>
      <c r="B59" s="285"/>
      <c r="C59" s="285" t="s">
        <v>336</v>
      </c>
      <c r="D59" s="285" t="s">
        <v>336</v>
      </c>
      <c r="E59" s="285" t="s">
        <v>336</v>
      </c>
      <c r="F59" s="285" t="s">
        <v>336</v>
      </c>
      <c r="G59" s="285" t="s">
        <v>336</v>
      </c>
      <c r="H59" s="285" t="s">
        <v>336</v>
      </c>
      <c r="I59" s="285" t="s">
        <v>336</v>
      </c>
      <c r="J59" s="285"/>
      <c r="K59" s="286" t="s">
        <v>489</v>
      </c>
      <c r="L59" s="287" t="s">
        <v>336</v>
      </c>
      <c r="M59" s="287" t="s">
        <v>336</v>
      </c>
      <c r="N59" s="287" t="s">
        <v>896</v>
      </c>
      <c r="O59" s="287" t="s">
        <v>336</v>
      </c>
      <c r="P59" s="287" t="s">
        <v>595</v>
      </c>
      <c r="Q59" s="287" t="s">
        <v>336</v>
      </c>
    </row>
    <row r="60" spans="1:17" ht="14.25" customHeight="1" thickBot="1" x14ac:dyDescent="0.25">
      <c r="A60" s="286" t="s">
        <v>692</v>
      </c>
      <c r="B60" s="285"/>
      <c r="C60" s="285" t="s">
        <v>336</v>
      </c>
      <c r="D60" s="285" t="s">
        <v>336</v>
      </c>
      <c r="E60" s="285" t="s">
        <v>336</v>
      </c>
      <c r="F60" s="285" t="s">
        <v>336</v>
      </c>
      <c r="G60" s="285" t="s">
        <v>336</v>
      </c>
      <c r="H60" s="285" t="s">
        <v>336</v>
      </c>
      <c r="I60" s="285" t="s">
        <v>336</v>
      </c>
      <c r="J60" s="285"/>
      <c r="K60" s="286" t="s">
        <v>487</v>
      </c>
      <c r="L60" s="287">
        <v>0.77347186088489273</v>
      </c>
      <c r="M60" s="287">
        <v>0.3341779446285264</v>
      </c>
      <c r="N60" s="287">
        <v>0.43730526625029309</v>
      </c>
      <c r="O60" s="287">
        <v>0.21474595278651107</v>
      </c>
      <c r="P60" s="287">
        <v>0.33488414136363764</v>
      </c>
      <c r="Q60" s="287">
        <v>1</v>
      </c>
    </row>
    <row r="61" spans="1:17" ht="14.25" customHeight="1" thickBot="1" x14ac:dyDescent="0.25">
      <c r="A61" s="286" t="s">
        <v>693</v>
      </c>
      <c r="B61" s="285"/>
      <c r="C61" s="285" t="s">
        <v>336</v>
      </c>
      <c r="D61" s="285" t="s">
        <v>336</v>
      </c>
      <c r="E61" s="285" t="s">
        <v>336</v>
      </c>
      <c r="F61" s="285" t="s">
        <v>336</v>
      </c>
      <c r="G61" s="285" t="s">
        <v>336</v>
      </c>
      <c r="H61" s="285" t="s">
        <v>336</v>
      </c>
      <c r="I61" s="285" t="s">
        <v>336</v>
      </c>
      <c r="J61" s="285"/>
      <c r="K61" s="286" t="s">
        <v>485</v>
      </c>
      <c r="L61" s="287">
        <v>0.79770318021201414</v>
      </c>
      <c r="M61" s="287">
        <v>0.85092305473426122</v>
      </c>
      <c r="N61" s="287">
        <v>0.8832209562270138</v>
      </c>
      <c r="O61" s="287">
        <v>0.88464520083651832</v>
      </c>
      <c r="P61" s="287">
        <v>0.90476490949736788</v>
      </c>
      <c r="Q61" s="287">
        <v>1</v>
      </c>
    </row>
    <row r="62" spans="1:17" ht="14.25" customHeight="1" thickBot="1" x14ac:dyDescent="0.25">
      <c r="A62" s="286" t="s">
        <v>499</v>
      </c>
      <c r="B62" s="285"/>
      <c r="C62" s="285">
        <v>0.13919999999999999</v>
      </c>
      <c r="D62" s="285">
        <v>8.9700000000000002E-2</v>
      </c>
      <c r="E62" s="285">
        <v>0.12239999999999999</v>
      </c>
      <c r="F62" s="285">
        <v>6.4199999999999993E-2</v>
      </c>
      <c r="G62" s="285">
        <v>0.10630000000000001</v>
      </c>
      <c r="H62" s="285">
        <v>0.32400000000000001</v>
      </c>
      <c r="I62" s="285">
        <v>-2.3599999999999999E-2</v>
      </c>
      <c r="J62" s="285"/>
      <c r="K62" s="286" t="s">
        <v>483</v>
      </c>
      <c r="L62" s="287">
        <v>0.68370607028754005</v>
      </c>
      <c r="M62" s="287">
        <v>0.39936102236421728</v>
      </c>
      <c r="N62" s="287">
        <v>0.50479233226837061</v>
      </c>
      <c r="O62" s="287">
        <v>0.24600638977635783</v>
      </c>
      <c r="P62" s="287">
        <v>0.3769968051118211</v>
      </c>
      <c r="Q62" s="287">
        <v>1</v>
      </c>
    </row>
    <row r="63" spans="1:17" ht="14.25" customHeight="1" thickBot="1" x14ac:dyDescent="0.25">
      <c r="A63" s="286" t="s">
        <v>497</v>
      </c>
      <c r="B63" s="285"/>
      <c r="C63" s="285">
        <v>0.20150000000000001</v>
      </c>
      <c r="D63" s="285">
        <v>8.9700000000000002E-2</v>
      </c>
      <c r="E63" s="285">
        <v>0.12239999999999999</v>
      </c>
      <c r="F63" s="285">
        <v>6.4699999999999994E-2</v>
      </c>
      <c r="G63" s="285">
        <v>0.10680000000000001</v>
      </c>
      <c r="H63" s="285">
        <v>0.33069999999999999</v>
      </c>
      <c r="I63" s="285">
        <v>-2.24E-2</v>
      </c>
      <c r="J63" s="285"/>
      <c r="K63" s="286" t="s">
        <v>481</v>
      </c>
      <c r="L63" s="287">
        <v>0.96865203761755481</v>
      </c>
      <c r="M63" s="287">
        <v>0.39184952978056425</v>
      </c>
      <c r="N63" s="287">
        <v>0.49529780564263326</v>
      </c>
      <c r="O63" s="287">
        <v>0.2413793103448276</v>
      </c>
      <c r="P63" s="287">
        <v>0.36990595611285265</v>
      </c>
      <c r="Q63" s="287">
        <v>1</v>
      </c>
    </row>
    <row r="64" spans="1:17" ht="14.25" customHeight="1" thickBot="1" x14ac:dyDescent="0.25">
      <c r="A64" s="286" t="s">
        <v>495</v>
      </c>
      <c r="B64" s="285"/>
      <c r="C64" s="285" t="s">
        <v>336</v>
      </c>
      <c r="D64" s="285" t="s">
        <v>336</v>
      </c>
      <c r="E64" s="285" t="s">
        <v>336</v>
      </c>
      <c r="F64" s="285" t="s">
        <v>336</v>
      </c>
      <c r="G64" s="285" t="s">
        <v>336</v>
      </c>
      <c r="H64" s="285" t="s">
        <v>336</v>
      </c>
      <c r="I64" s="285" t="s">
        <v>336</v>
      </c>
      <c r="J64" s="285"/>
      <c r="K64" s="284" t="s">
        <v>247</v>
      </c>
      <c r="L64" s="287" t="s">
        <v>76</v>
      </c>
      <c r="M64" s="287" t="s">
        <v>76</v>
      </c>
      <c r="N64" s="287" t="s">
        <v>76</v>
      </c>
      <c r="O64" s="287" t="s">
        <v>76</v>
      </c>
      <c r="P64" s="287" t="s">
        <v>76</v>
      </c>
      <c r="Q64" s="287" t="s">
        <v>76</v>
      </c>
    </row>
    <row r="65" spans="1:17" ht="14.25" customHeight="1" thickBot="1" x14ac:dyDescent="0.25">
      <c r="A65" s="286" t="s">
        <v>694</v>
      </c>
      <c r="B65" s="285"/>
      <c r="C65" s="285" t="s">
        <v>336</v>
      </c>
      <c r="D65" s="285" t="s">
        <v>336</v>
      </c>
      <c r="E65" s="285" t="s">
        <v>336</v>
      </c>
      <c r="F65" s="285" t="s">
        <v>336</v>
      </c>
      <c r="G65" s="285" t="s">
        <v>336</v>
      </c>
      <c r="H65" s="285" t="s">
        <v>336</v>
      </c>
      <c r="I65" s="285" t="s">
        <v>336</v>
      </c>
      <c r="J65" s="285"/>
      <c r="K65" s="286" t="s">
        <v>478</v>
      </c>
      <c r="L65" s="287">
        <v>1.9407407407407407</v>
      </c>
      <c r="M65" s="287">
        <v>1.7629629629629628</v>
      </c>
      <c r="N65" s="287">
        <v>1.5851851851851853</v>
      </c>
      <c r="O65" s="287">
        <v>1.4296296296296296</v>
      </c>
      <c r="P65" s="287">
        <v>1.3481481481481481</v>
      </c>
      <c r="Q65" s="287">
        <v>1</v>
      </c>
    </row>
    <row r="66" spans="1:17" ht="14.25" customHeight="1" thickBot="1" x14ac:dyDescent="0.25">
      <c r="A66" s="286" t="s">
        <v>695</v>
      </c>
      <c r="B66" s="285"/>
      <c r="C66" s="285" t="s">
        <v>336</v>
      </c>
      <c r="D66" s="285" t="s">
        <v>336</v>
      </c>
      <c r="E66" s="285" t="s">
        <v>336</v>
      </c>
      <c r="F66" s="285" t="s">
        <v>336</v>
      </c>
      <c r="G66" s="285" t="s">
        <v>336</v>
      </c>
      <c r="H66" s="285" t="s">
        <v>336</v>
      </c>
      <c r="I66" s="285" t="s">
        <v>336</v>
      </c>
      <c r="J66" s="285"/>
      <c r="K66" s="286" t="s">
        <v>476</v>
      </c>
      <c r="L66" s="287">
        <v>1.5161725157768373</v>
      </c>
      <c r="M66" s="287">
        <v>1.4693282185754237</v>
      </c>
      <c r="N66" s="287">
        <v>1.3370039769031123</v>
      </c>
      <c r="O66" s="287">
        <v>1.2209830260678287</v>
      </c>
      <c r="P66" s="287">
        <v>1.180254977835304</v>
      </c>
      <c r="Q66" s="287">
        <v>1</v>
      </c>
    </row>
    <row r="67" spans="1:17" ht="14.25" customHeight="1" thickBot="1" x14ac:dyDescent="0.25">
      <c r="A67" s="288" t="s">
        <v>489</v>
      </c>
      <c r="B67" s="285"/>
      <c r="C67" s="285" t="s">
        <v>336</v>
      </c>
      <c r="D67" s="285" t="s">
        <v>336</v>
      </c>
      <c r="E67" s="285">
        <v>1E-4</v>
      </c>
      <c r="F67" s="285" t="s">
        <v>336</v>
      </c>
      <c r="G67" s="285">
        <v>0</v>
      </c>
      <c r="H67" s="285" t="s">
        <v>336</v>
      </c>
      <c r="I67" s="285">
        <v>0</v>
      </c>
      <c r="J67" s="285"/>
      <c r="K67" s="286" t="s">
        <v>474</v>
      </c>
      <c r="L67" s="287">
        <v>1.6566570285294828</v>
      </c>
      <c r="M67" s="287">
        <v>1.0660242236525257</v>
      </c>
      <c r="N67" s="287">
        <v>1.2517478448468788</v>
      </c>
      <c r="O67" s="287">
        <v>0.74242451369182427</v>
      </c>
      <c r="P67" s="287">
        <v>0.95387569488581936</v>
      </c>
      <c r="Q67" s="287">
        <v>1</v>
      </c>
    </row>
    <row r="68" spans="1:17" ht="14.25" customHeight="1" thickBot="1" x14ac:dyDescent="0.25">
      <c r="A68" s="286" t="s">
        <v>487</v>
      </c>
      <c r="B68" s="285"/>
      <c r="C68" s="285">
        <v>0.20150000000000001</v>
      </c>
      <c r="D68" s="285">
        <v>8.9700000000000002E-2</v>
      </c>
      <c r="E68" s="285">
        <v>0.1225</v>
      </c>
      <c r="F68" s="285">
        <v>6.4699999999999994E-2</v>
      </c>
      <c r="G68" s="285">
        <v>0.10680000000000001</v>
      </c>
      <c r="H68" s="285">
        <v>0.33069999999999999</v>
      </c>
      <c r="I68" s="285">
        <v>-2.24E-2</v>
      </c>
      <c r="J68" s="285"/>
      <c r="K68" s="286" t="s">
        <v>472</v>
      </c>
      <c r="L68" s="287" t="s">
        <v>76</v>
      </c>
      <c r="M68" s="287" t="s">
        <v>76</v>
      </c>
      <c r="N68" s="287" t="s">
        <v>76</v>
      </c>
      <c r="O68" s="287" t="s">
        <v>76</v>
      </c>
      <c r="P68" s="287" t="s">
        <v>76</v>
      </c>
      <c r="Q68" s="287">
        <v>1</v>
      </c>
    </row>
    <row r="69" spans="1:17" ht="14.25" customHeight="1" thickBot="1" x14ac:dyDescent="0.25">
      <c r="A69" s="286" t="s">
        <v>485</v>
      </c>
      <c r="B69" s="285"/>
      <c r="C69" s="285" t="s">
        <v>336</v>
      </c>
      <c r="D69" s="285" t="s">
        <v>336</v>
      </c>
      <c r="E69" s="285" t="s">
        <v>336</v>
      </c>
      <c r="F69" s="285" t="s">
        <v>336</v>
      </c>
      <c r="G69" s="285" t="s">
        <v>336</v>
      </c>
      <c r="H69" s="285" t="s">
        <v>336</v>
      </c>
      <c r="I69" s="285" t="s">
        <v>336</v>
      </c>
      <c r="J69" s="285"/>
      <c r="K69" s="286" t="s">
        <v>470</v>
      </c>
      <c r="L69" s="287">
        <v>-0.67334142394822005</v>
      </c>
      <c r="M69" s="287">
        <v>-0.46490100894726821</v>
      </c>
      <c r="N69" s="287">
        <v>-0.44476965543498953</v>
      </c>
      <c r="O69" s="287">
        <v>-0.28689558347610888</v>
      </c>
      <c r="P69" s="287">
        <v>-0.29593803540833807</v>
      </c>
      <c r="Q69" s="287">
        <v>1</v>
      </c>
    </row>
    <row r="70" spans="1:17" ht="14.25" customHeight="1" thickBot="1" x14ac:dyDescent="0.25">
      <c r="A70" s="286" t="s">
        <v>483</v>
      </c>
      <c r="B70" s="285"/>
      <c r="C70" s="285" t="s">
        <v>336</v>
      </c>
      <c r="D70" s="285" t="s">
        <v>336</v>
      </c>
      <c r="E70" s="285" t="s">
        <v>336</v>
      </c>
      <c r="F70" s="285" t="s">
        <v>336</v>
      </c>
      <c r="G70" s="285" t="s">
        <v>336</v>
      </c>
      <c r="H70" s="285" t="s">
        <v>336</v>
      </c>
      <c r="I70" s="285" t="s">
        <v>336</v>
      </c>
      <c r="J70" s="285"/>
      <c r="K70" s="286" t="s">
        <v>468</v>
      </c>
      <c r="L70" s="287">
        <v>0.65627538223409632</v>
      </c>
      <c r="M70" s="287">
        <v>0.40872357054920133</v>
      </c>
      <c r="N70" s="287">
        <v>0.52335037827510633</v>
      </c>
      <c r="O70" s="287">
        <v>0.30048733889465001</v>
      </c>
      <c r="P70" s="287">
        <v>0.41726988051512848</v>
      </c>
      <c r="Q70" s="287">
        <v>1</v>
      </c>
    </row>
    <row r="71" spans="1:17" ht="14.25" customHeight="1" thickBot="1" x14ac:dyDescent="0.25">
      <c r="A71" s="286" t="s">
        <v>481</v>
      </c>
      <c r="B71" s="285"/>
      <c r="C71" s="285" t="s">
        <v>336</v>
      </c>
      <c r="D71" s="285" t="s">
        <v>336</v>
      </c>
      <c r="E71" s="285" t="s">
        <v>336</v>
      </c>
      <c r="F71" s="285" t="s">
        <v>336</v>
      </c>
      <c r="G71" s="285" t="s">
        <v>336</v>
      </c>
      <c r="H71" s="285" t="s">
        <v>336</v>
      </c>
      <c r="I71" s="285" t="s">
        <v>336</v>
      </c>
      <c r="J71" s="285"/>
      <c r="K71" s="286" t="s">
        <v>466</v>
      </c>
      <c r="L71" s="287">
        <v>0.61434778928359812</v>
      </c>
      <c r="M71" s="287">
        <v>0.34309415648542646</v>
      </c>
      <c r="N71" s="287">
        <v>0.47045512259812083</v>
      </c>
      <c r="O71" s="287">
        <v>0.22469174120369065</v>
      </c>
      <c r="P71" s="287">
        <v>0.35282864478993259</v>
      </c>
      <c r="Q71" s="287">
        <v>1</v>
      </c>
    </row>
    <row r="72" spans="1:17" ht="14.25" customHeight="1" thickBot="1" x14ac:dyDescent="0.25">
      <c r="A72" s="286" t="s">
        <v>696</v>
      </c>
      <c r="B72" s="285"/>
      <c r="C72" s="285"/>
      <c r="D72" s="285"/>
      <c r="E72" s="285"/>
      <c r="F72" s="285"/>
      <c r="G72" s="285"/>
      <c r="H72" s="285"/>
      <c r="I72" s="285"/>
      <c r="J72" s="285"/>
      <c r="K72" s="286" t="s">
        <v>463</v>
      </c>
      <c r="L72" s="287">
        <v>0.762917933130699</v>
      </c>
      <c r="M72" s="287">
        <v>0.40121580547112462</v>
      </c>
      <c r="N72" s="287">
        <v>0.54103343465045595</v>
      </c>
      <c r="O72" s="287">
        <v>0.25531914893617019</v>
      </c>
      <c r="P72" s="287">
        <v>0.39209726443769</v>
      </c>
      <c r="Q72" s="287">
        <v>1</v>
      </c>
    </row>
    <row r="73" spans="1:17" ht="14.25" customHeight="1" thickBot="1" x14ac:dyDescent="0.25">
      <c r="A73" s="286" t="s">
        <v>697</v>
      </c>
      <c r="B73" s="285"/>
      <c r="C73" s="285" t="s">
        <v>336</v>
      </c>
      <c r="D73" s="285" t="s">
        <v>336</v>
      </c>
      <c r="E73" s="285" t="s">
        <v>336</v>
      </c>
      <c r="F73" s="285" t="s">
        <v>336</v>
      </c>
      <c r="G73" s="285" t="s">
        <v>336</v>
      </c>
      <c r="H73" s="285" t="s">
        <v>336</v>
      </c>
      <c r="I73" s="285" t="s">
        <v>336</v>
      </c>
      <c r="J73" s="285"/>
      <c r="K73" s="286" t="s">
        <v>461</v>
      </c>
      <c r="L73" s="287">
        <v>0.7711598746081505</v>
      </c>
      <c r="M73" s="287">
        <v>0.40438871473354232</v>
      </c>
      <c r="N73" s="287">
        <v>0.5329153605015674</v>
      </c>
      <c r="O73" s="287">
        <v>0.25391849529780569</v>
      </c>
      <c r="P73" s="287">
        <v>0.39184952978056425</v>
      </c>
      <c r="Q73" s="287">
        <v>1</v>
      </c>
    </row>
    <row r="74" spans="1:17" ht="14.25" customHeight="1" thickBot="1" x14ac:dyDescent="0.25">
      <c r="A74" s="286" t="s">
        <v>698</v>
      </c>
      <c r="B74" s="285"/>
      <c r="C74" s="285" t="s">
        <v>336</v>
      </c>
      <c r="D74" s="285" t="s">
        <v>336</v>
      </c>
      <c r="E74" s="285" t="s">
        <v>336</v>
      </c>
      <c r="F74" s="285" t="s">
        <v>336</v>
      </c>
      <c r="G74" s="285" t="s">
        <v>336</v>
      </c>
      <c r="H74" s="285" t="s">
        <v>336</v>
      </c>
      <c r="I74" s="285" t="s">
        <v>336</v>
      </c>
      <c r="J74" s="285"/>
      <c r="K74" s="286" t="s">
        <v>458</v>
      </c>
      <c r="L74" s="287" t="s">
        <v>897</v>
      </c>
      <c r="M74" s="287" t="s">
        <v>336</v>
      </c>
      <c r="N74" s="287" t="s">
        <v>336</v>
      </c>
      <c r="O74" s="287" t="s">
        <v>336</v>
      </c>
      <c r="P74" s="287" t="s">
        <v>336</v>
      </c>
      <c r="Q74" s="287" t="s">
        <v>336</v>
      </c>
    </row>
    <row r="75" spans="1:17" ht="14.25" customHeight="1" thickBot="1" x14ac:dyDescent="0.25">
      <c r="A75" s="286" t="s">
        <v>699</v>
      </c>
      <c r="B75" s="285"/>
      <c r="C75" s="285" t="s">
        <v>336</v>
      </c>
      <c r="D75" s="285" t="s">
        <v>336</v>
      </c>
      <c r="E75" s="285" t="s">
        <v>336</v>
      </c>
      <c r="F75" s="285" t="s">
        <v>336</v>
      </c>
      <c r="G75" s="285" t="s">
        <v>336</v>
      </c>
      <c r="H75" s="285" t="s">
        <v>336</v>
      </c>
      <c r="I75" s="285" t="s">
        <v>336</v>
      </c>
      <c r="J75" s="285"/>
      <c r="K75" s="286" t="s">
        <v>457</v>
      </c>
      <c r="L75" s="287" t="s">
        <v>898</v>
      </c>
      <c r="M75" s="287" t="s">
        <v>899</v>
      </c>
      <c r="N75" s="287" t="s">
        <v>900</v>
      </c>
      <c r="O75" s="287" t="s">
        <v>901</v>
      </c>
      <c r="P75" s="287" t="s">
        <v>902</v>
      </c>
      <c r="Q75" s="287" t="s">
        <v>336</v>
      </c>
    </row>
    <row r="76" spans="1:17" ht="14.25" customHeight="1" thickBot="1" x14ac:dyDescent="0.25">
      <c r="A76" s="286" t="s">
        <v>700</v>
      </c>
      <c r="B76" s="285"/>
      <c r="C76" s="285" t="s">
        <v>336</v>
      </c>
      <c r="D76" s="285" t="s">
        <v>336</v>
      </c>
      <c r="E76" s="285" t="s">
        <v>336</v>
      </c>
      <c r="F76" s="285" t="s">
        <v>336</v>
      </c>
      <c r="G76" s="285" t="s">
        <v>336</v>
      </c>
      <c r="H76" s="285" t="s">
        <v>336</v>
      </c>
      <c r="I76" s="285" t="s">
        <v>336</v>
      </c>
      <c r="J76" s="285"/>
      <c r="K76" s="286" t="s">
        <v>455</v>
      </c>
      <c r="L76" s="287" t="s">
        <v>76</v>
      </c>
      <c r="M76" s="287" t="s">
        <v>76</v>
      </c>
      <c r="N76" s="287" t="s">
        <v>76</v>
      </c>
      <c r="O76" s="287" t="s">
        <v>76</v>
      </c>
      <c r="P76" s="287" t="s">
        <v>76</v>
      </c>
      <c r="Q76" s="287">
        <v>1</v>
      </c>
    </row>
    <row r="77" spans="1:17" ht="14.25" customHeight="1" thickBot="1" x14ac:dyDescent="0.25">
      <c r="A77" s="286" t="s">
        <v>701</v>
      </c>
      <c r="B77" s="285"/>
      <c r="C77" s="285" t="s">
        <v>336</v>
      </c>
      <c r="D77" s="285" t="s">
        <v>336</v>
      </c>
      <c r="E77" s="285" t="s">
        <v>336</v>
      </c>
      <c r="F77" s="285" t="s">
        <v>336</v>
      </c>
      <c r="G77" s="285" t="s">
        <v>336</v>
      </c>
      <c r="H77" s="285" t="s">
        <v>336</v>
      </c>
      <c r="I77" s="285" t="s">
        <v>336</v>
      </c>
      <c r="J77" s="285"/>
      <c r="K77" s="286" t="s">
        <v>452</v>
      </c>
      <c r="L77" s="287">
        <v>0.82483742078748012</v>
      </c>
      <c r="M77" s="287">
        <v>0.78770667009071205</v>
      </c>
      <c r="N77" s="287">
        <v>0.79146808462427398</v>
      </c>
      <c r="O77" s="287">
        <v>0.79646064487866042</v>
      </c>
      <c r="P77" s="287">
        <v>0.85864483334214525</v>
      </c>
      <c r="Q77" s="287">
        <v>1</v>
      </c>
    </row>
    <row r="78" spans="1:17" ht="14.25" customHeight="1" thickBot="1" x14ac:dyDescent="0.25">
      <c r="A78" s="286" t="s">
        <v>702</v>
      </c>
      <c r="B78" s="285"/>
      <c r="C78" s="285" t="s">
        <v>336</v>
      </c>
      <c r="D78" s="285" t="s">
        <v>336</v>
      </c>
      <c r="E78" s="285" t="s">
        <v>336</v>
      </c>
      <c r="F78" s="285" t="s">
        <v>336</v>
      </c>
      <c r="G78" s="285" t="s">
        <v>336</v>
      </c>
      <c r="H78" s="285" t="s">
        <v>336</v>
      </c>
      <c r="I78" s="285" t="s">
        <v>336</v>
      </c>
      <c r="J78" s="285"/>
      <c r="K78" s="286" t="s">
        <v>450</v>
      </c>
      <c r="L78" s="287">
        <v>0.15752811860940696</v>
      </c>
      <c r="M78" s="287">
        <v>0.16634713701431492</v>
      </c>
      <c r="N78" s="287">
        <v>0.16762525562372188</v>
      </c>
      <c r="O78" s="287">
        <v>0.16986196319018404</v>
      </c>
      <c r="P78" s="287">
        <v>0.91979805725971375</v>
      </c>
      <c r="Q78" s="287">
        <v>1</v>
      </c>
    </row>
    <row r="79" spans="1:17" ht="14.25" customHeight="1" thickBot="1" x14ac:dyDescent="0.25">
      <c r="A79" s="286" t="s">
        <v>703</v>
      </c>
      <c r="B79" s="285"/>
      <c r="C79" s="285" t="s">
        <v>336</v>
      </c>
      <c r="D79" s="285" t="s">
        <v>336</v>
      </c>
      <c r="E79" s="285" t="s">
        <v>336</v>
      </c>
      <c r="F79" s="285" t="s">
        <v>336</v>
      </c>
      <c r="G79" s="285" t="s">
        <v>336</v>
      </c>
      <c r="H79" s="285" t="s">
        <v>336</v>
      </c>
      <c r="I79" s="285" t="s">
        <v>336</v>
      </c>
      <c r="J79" s="285"/>
      <c r="K79" s="286" t="s">
        <v>448</v>
      </c>
      <c r="L79" s="287">
        <v>1.3305785123966942</v>
      </c>
      <c r="M79" s="287">
        <v>1.0661157024793388</v>
      </c>
      <c r="N79" s="287">
        <v>0.98347107438016534</v>
      </c>
      <c r="O79" s="287">
        <v>1.0578512396694215</v>
      </c>
      <c r="P79" s="287">
        <v>1.0826446280991735</v>
      </c>
      <c r="Q79" s="287">
        <v>1</v>
      </c>
    </row>
    <row r="80" spans="1:17" ht="14.25" customHeight="1" thickBot="1" x14ac:dyDescent="0.25">
      <c r="A80" s="286" t="s">
        <v>704</v>
      </c>
      <c r="B80" s="285"/>
      <c r="C80" s="285" t="s">
        <v>336</v>
      </c>
      <c r="D80" s="285" t="s">
        <v>336</v>
      </c>
      <c r="E80" s="285" t="s">
        <v>336</v>
      </c>
      <c r="F80" s="285" t="s">
        <v>336</v>
      </c>
      <c r="G80" s="285" t="s">
        <v>336</v>
      </c>
      <c r="H80" s="285" t="s">
        <v>336</v>
      </c>
      <c r="I80" s="285" t="s">
        <v>336</v>
      </c>
      <c r="J80" s="285"/>
      <c r="K80" s="286" t="s">
        <v>446</v>
      </c>
      <c r="L80" s="287" t="s">
        <v>76</v>
      </c>
      <c r="M80" s="287" t="s">
        <v>76</v>
      </c>
      <c r="N80" s="287" t="s">
        <v>76</v>
      </c>
      <c r="O80" s="287">
        <v>0</v>
      </c>
      <c r="P80" s="287">
        <v>0</v>
      </c>
      <c r="Q80" s="287">
        <v>1</v>
      </c>
    </row>
    <row r="81" spans="1:17" ht="14.25" customHeight="1" thickBot="1" x14ac:dyDescent="0.25">
      <c r="A81" s="286" t="s">
        <v>476</v>
      </c>
      <c r="B81" s="285"/>
      <c r="C81" s="285">
        <v>0.1663</v>
      </c>
      <c r="D81" s="285">
        <v>0.1661</v>
      </c>
      <c r="E81" s="285">
        <v>0.15770000000000001</v>
      </c>
      <c r="F81" s="285">
        <v>0.15479999999999999</v>
      </c>
      <c r="G81" s="285">
        <v>0.15859999999999999</v>
      </c>
      <c r="H81" s="285">
        <v>0.13930000000000001</v>
      </c>
      <c r="I81" s="285">
        <v>9.7999999999999997E-3</v>
      </c>
      <c r="J81" s="285"/>
      <c r="K81" s="286" t="s">
        <v>444</v>
      </c>
      <c r="L81" s="287">
        <v>1.0567593790426908</v>
      </c>
      <c r="M81" s="287">
        <v>1.035602630444157</v>
      </c>
      <c r="N81" s="287">
        <v>1.0285952996981458</v>
      </c>
      <c r="O81" s="287">
        <v>1.0244717550668392</v>
      </c>
      <c r="P81" s="287">
        <v>1.0327996981457526</v>
      </c>
      <c r="Q81" s="287">
        <v>1</v>
      </c>
    </row>
    <row r="82" spans="1:17" ht="14.25" customHeight="1" thickBot="1" x14ac:dyDescent="0.25">
      <c r="A82" s="286" t="s">
        <v>431</v>
      </c>
      <c r="B82" s="285"/>
      <c r="C82" s="285" t="s">
        <v>336</v>
      </c>
      <c r="D82" s="285" t="s">
        <v>336</v>
      </c>
      <c r="E82" s="285" t="s">
        <v>336</v>
      </c>
      <c r="F82" s="285" t="s">
        <v>336</v>
      </c>
      <c r="G82" s="285" t="s">
        <v>336</v>
      </c>
      <c r="H82" s="285" t="s">
        <v>336</v>
      </c>
      <c r="I82" s="285" t="s">
        <v>336</v>
      </c>
      <c r="J82" s="285"/>
      <c r="K82" s="286" t="s">
        <v>442</v>
      </c>
      <c r="L82" s="287">
        <v>1.0357723577235773</v>
      </c>
      <c r="M82" s="287">
        <v>1.0211382113821139</v>
      </c>
      <c r="N82" s="287">
        <v>1.0211382113821139</v>
      </c>
      <c r="O82" s="287">
        <v>1.0276422764227642</v>
      </c>
      <c r="P82" s="287">
        <v>0.99512195121951219</v>
      </c>
      <c r="Q82" s="287">
        <v>1</v>
      </c>
    </row>
    <row r="83" spans="1:17" ht="14.25" customHeight="1" thickBot="1" x14ac:dyDescent="0.25">
      <c r="A83" s="288" t="s">
        <v>429</v>
      </c>
      <c r="B83" s="285"/>
      <c r="C83" s="285" t="s">
        <v>336</v>
      </c>
      <c r="D83" s="285" t="s">
        <v>336</v>
      </c>
      <c r="E83" s="285" t="s">
        <v>336</v>
      </c>
      <c r="F83" s="285" t="s">
        <v>336</v>
      </c>
      <c r="G83" s="285" t="s">
        <v>336</v>
      </c>
      <c r="H83" s="285" t="s">
        <v>336</v>
      </c>
      <c r="I83" s="285" t="s">
        <v>336</v>
      </c>
      <c r="J83" s="285"/>
      <c r="K83" s="286" t="s">
        <v>440</v>
      </c>
      <c r="L83" s="287">
        <v>1.4388185654008439</v>
      </c>
      <c r="M83" s="287">
        <v>1.2514767932489452</v>
      </c>
      <c r="N83" s="287">
        <v>1.109704641350211</v>
      </c>
      <c r="O83" s="287">
        <v>1.0810126582278481</v>
      </c>
      <c r="P83" s="287">
        <v>1.0143459915611814</v>
      </c>
      <c r="Q83" s="287">
        <v>1</v>
      </c>
    </row>
    <row r="84" spans="1:17" ht="14.25" customHeight="1" thickBot="1" x14ac:dyDescent="0.25">
      <c r="A84" s="284" t="s">
        <v>427</v>
      </c>
      <c r="B84" s="285"/>
      <c r="C84" s="285" t="s">
        <v>336</v>
      </c>
      <c r="D84" s="285" t="s">
        <v>336</v>
      </c>
      <c r="E84" s="285" t="s">
        <v>336</v>
      </c>
      <c r="F84" s="285" t="s">
        <v>336</v>
      </c>
      <c r="G84" s="285" t="s">
        <v>336</v>
      </c>
      <c r="H84" s="285" t="s">
        <v>336</v>
      </c>
      <c r="I84" s="285" t="s">
        <v>336</v>
      </c>
      <c r="J84" s="285"/>
      <c r="K84" s="286" t="s">
        <v>438</v>
      </c>
      <c r="L84" s="287">
        <v>0</v>
      </c>
      <c r="M84" s="287">
        <v>1.4230769230769231</v>
      </c>
      <c r="N84" s="287">
        <v>0</v>
      </c>
      <c r="O84" s="287">
        <v>0</v>
      </c>
      <c r="P84" s="287">
        <v>3.8461538461538464E-2</v>
      </c>
      <c r="Q84" s="287">
        <v>1</v>
      </c>
    </row>
    <row r="85" spans="1:17" ht="14.25" customHeight="1" thickBot="1" x14ac:dyDescent="0.25">
      <c r="A85" s="286" t="s">
        <v>425</v>
      </c>
      <c r="B85" s="285"/>
      <c r="C85" s="285" t="s">
        <v>336</v>
      </c>
      <c r="D85" s="285" t="s">
        <v>336</v>
      </c>
      <c r="E85" s="285" t="s">
        <v>336</v>
      </c>
      <c r="F85" s="285" t="s">
        <v>336</v>
      </c>
      <c r="G85" s="285" t="s">
        <v>336</v>
      </c>
      <c r="H85" s="285" t="s">
        <v>336</v>
      </c>
      <c r="I85" s="285" t="s">
        <v>336</v>
      </c>
      <c r="J85" s="285"/>
      <c r="K85" s="286" t="s">
        <v>436</v>
      </c>
      <c r="L85" s="287">
        <v>0.38372093023255816</v>
      </c>
      <c r="M85" s="287">
        <v>0.44186046511627908</v>
      </c>
      <c r="N85" s="287">
        <v>0.47674418604651164</v>
      </c>
      <c r="O85" s="287">
        <v>0.47674418604651164</v>
      </c>
      <c r="P85" s="287">
        <v>0.77906976744186052</v>
      </c>
      <c r="Q85" s="287">
        <v>1</v>
      </c>
    </row>
    <row r="86" spans="1:17" ht="14.25" customHeight="1" thickBot="1" x14ac:dyDescent="0.25">
      <c r="A86" s="286" t="s">
        <v>705</v>
      </c>
      <c r="B86" s="285"/>
      <c r="C86" s="285" t="s">
        <v>336</v>
      </c>
      <c r="D86" s="285" t="s">
        <v>336</v>
      </c>
      <c r="E86" s="285" t="s">
        <v>336</v>
      </c>
      <c r="F86" s="285" t="s">
        <v>336</v>
      </c>
      <c r="G86" s="285" t="s">
        <v>336</v>
      </c>
      <c r="H86" s="285" t="s">
        <v>336</v>
      </c>
      <c r="I86" s="285" t="s">
        <v>336</v>
      </c>
      <c r="J86" s="285"/>
      <c r="K86" s="286" t="s">
        <v>434</v>
      </c>
      <c r="L86" s="287" t="s">
        <v>336</v>
      </c>
      <c r="M86" s="287" t="s">
        <v>336</v>
      </c>
      <c r="N86" s="287" t="s">
        <v>336</v>
      </c>
      <c r="O86" s="287" t="s">
        <v>336</v>
      </c>
      <c r="P86" s="287" t="s">
        <v>336</v>
      </c>
      <c r="Q86" s="287" t="s">
        <v>336</v>
      </c>
    </row>
    <row r="87" spans="1:17" ht="14.25" customHeight="1" thickBot="1" x14ac:dyDescent="0.25">
      <c r="A87" s="286" t="s">
        <v>706</v>
      </c>
      <c r="B87" s="285"/>
      <c r="C87" s="285" t="s">
        <v>336</v>
      </c>
      <c r="D87" s="285" t="s">
        <v>336</v>
      </c>
      <c r="E87" s="285" t="s">
        <v>336</v>
      </c>
      <c r="F87" s="285" t="s">
        <v>336</v>
      </c>
      <c r="G87" s="285" t="s">
        <v>336</v>
      </c>
      <c r="H87" s="285" t="s">
        <v>336</v>
      </c>
      <c r="I87" s="285" t="s">
        <v>336</v>
      </c>
      <c r="J87" s="285"/>
      <c r="K87" s="286" t="s">
        <v>423</v>
      </c>
      <c r="L87" s="287">
        <v>-0.36098608349900596</v>
      </c>
      <c r="M87" s="287">
        <v>1.8503220675944334</v>
      </c>
      <c r="N87" s="287">
        <v>0.89436182902584493</v>
      </c>
      <c r="O87" s="287">
        <v>2.2272445328031809</v>
      </c>
      <c r="P87" s="287">
        <v>0.42996421471172963</v>
      </c>
      <c r="Q87" s="287">
        <v>1</v>
      </c>
    </row>
    <row r="88" spans="1:17" ht="14.25" customHeight="1" thickBot="1" x14ac:dyDescent="0.25">
      <c r="A88" s="286" t="s">
        <v>707</v>
      </c>
      <c r="B88" s="285"/>
      <c r="C88" s="285" t="s">
        <v>336</v>
      </c>
      <c r="D88" s="285" t="s">
        <v>336</v>
      </c>
      <c r="E88" s="285" t="s">
        <v>336</v>
      </c>
      <c r="F88" s="285" t="s">
        <v>336</v>
      </c>
      <c r="G88" s="285" t="s">
        <v>336</v>
      </c>
      <c r="H88" s="285" t="s">
        <v>336</v>
      </c>
      <c r="I88" s="285" t="s">
        <v>336</v>
      </c>
      <c r="J88" s="285"/>
      <c r="K88" s="286" t="s">
        <v>431</v>
      </c>
      <c r="L88" s="287" t="s">
        <v>336</v>
      </c>
      <c r="M88" s="287" t="s">
        <v>336</v>
      </c>
      <c r="N88" s="287" t="s">
        <v>336</v>
      </c>
      <c r="O88" s="287" t="s">
        <v>336</v>
      </c>
      <c r="P88" s="287" t="s">
        <v>336</v>
      </c>
      <c r="Q88" s="287" t="s">
        <v>336</v>
      </c>
    </row>
    <row r="89" spans="1:17" ht="14.25" customHeight="1" thickBot="1" x14ac:dyDescent="0.25">
      <c r="A89" s="286" t="s">
        <v>708</v>
      </c>
      <c r="B89" s="285"/>
      <c r="C89" s="285" t="s">
        <v>336</v>
      </c>
      <c r="D89" s="285" t="s">
        <v>336</v>
      </c>
      <c r="E89" s="285" t="s">
        <v>336</v>
      </c>
      <c r="F89" s="285" t="s">
        <v>336</v>
      </c>
      <c r="G89" s="285" t="s">
        <v>336</v>
      </c>
      <c r="H89" s="285" t="s">
        <v>336</v>
      </c>
      <c r="I89" s="285" t="s">
        <v>336</v>
      </c>
      <c r="J89" s="285"/>
      <c r="K89" s="286" t="s">
        <v>429</v>
      </c>
      <c r="L89" s="287" t="s">
        <v>336</v>
      </c>
      <c r="M89" s="287" t="s">
        <v>336</v>
      </c>
      <c r="N89" s="287" t="s">
        <v>336</v>
      </c>
      <c r="O89" s="287" t="s">
        <v>336</v>
      </c>
      <c r="P89" s="287" t="s">
        <v>336</v>
      </c>
      <c r="Q89" s="287" t="s">
        <v>336</v>
      </c>
    </row>
    <row r="90" spans="1:17" ht="14.25" customHeight="1" thickBot="1" x14ac:dyDescent="0.25">
      <c r="A90" s="286" t="s">
        <v>709</v>
      </c>
      <c r="B90" s="285"/>
      <c r="C90" s="285" t="s">
        <v>336</v>
      </c>
      <c r="D90" s="285" t="s">
        <v>336</v>
      </c>
      <c r="E90" s="285" t="s">
        <v>336</v>
      </c>
      <c r="F90" s="285" t="s">
        <v>336</v>
      </c>
      <c r="G90" s="285" t="s">
        <v>336</v>
      </c>
      <c r="H90" s="285" t="s">
        <v>336</v>
      </c>
      <c r="I90" s="285" t="s">
        <v>336</v>
      </c>
      <c r="J90" s="285"/>
      <c r="K90" s="286" t="s">
        <v>427</v>
      </c>
      <c r="L90" s="287" t="s">
        <v>336</v>
      </c>
      <c r="M90" s="287" t="s">
        <v>336</v>
      </c>
      <c r="N90" s="287" t="s">
        <v>336</v>
      </c>
      <c r="O90" s="287" t="s">
        <v>336</v>
      </c>
      <c r="P90" s="287" t="s">
        <v>336</v>
      </c>
      <c r="Q90" s="287" t="s">
        <v>336</v>
      </c>
    </row>
    <row r="91" spans="1:17" ht="14.25" customHeight="1" thickBot="1" x14ac:dyDescent="0.25">
      <c r="A91" s="286" t="s">
        <v>710</v>
      </c>
      <c r="B91" s="285"/>
      <c r="C91" s="285" t="s">
        <v>336</v>
      </c>
      <c r="D91" s="285" t="s">
        <v>336</v>
      </c>
      <c r="E91" s="285" t="s">
        <v>336</v>
      </c>
      <c r="F91" s="285" t="s">
        <v>336</v>
      </c>
      <c r="G91" s="285" t="s">
        <v>336</v>
      </c>
      <c r="H91" s="285" t="s">
        <v>336</v>
      </c>
      <c r="I91" s="285" t="s">
        <v>336</v>
      </c>
      <c r="J91" s="285"/>
      <c r="K91" s="286" t="s">
        <v>425</v>
      </c>
      <c r="L91" s="287" t="s">
        <v>336</v>
      </c>
      <c r="M91" s="287" t="s">
        <v>336</v>
      </c>
      <c r="N91" s="287" t="s">
        <v>336</v>
      </c>
      <c r="O91" s="287" t="s">
        <v>336</v>
      </c>
      <c r="P91" s="287" t="s">
        <v>336</v>
      </c>
      <c r="Q91" s="287" t="s">
        <v>336</v>
      </c>
    </row>
    <row r="92" spans="1:17" ht="14.25" customHeight="1" thickBot="1" x14ac:dyDescent="0.25">
      <c r="A92" s="286" t="s">
        <v>711</v>
      </c>
      <c r="B92" s="285"/>
      <c r="C92" s="285" t="s">
        <v>336</v>
      </c>
      <c r="D92" s="285" t="s">
        <v>336</v>
      </c>
      <c r="E92" s="285" t="s">
        <v>336</v>
      </c>
      <c r="F92" s="285" t="s">
        <v>336</v>
      </c>
      <c r="G92" s="285" t="s">
        <v>336</v>
      </c>
      <c r="H92" s="285">
        <v>8.9999999999999998E-4</v>
      </c>
      <c r="I92" s="285">
        <v>1.5E-3</v>
      </c>
      <c r="J92" s="285"/>
      <c r="K92" s="286" t="s">
        <v>423</v>
      </c>
      <c r="L92" s="287">
        <v>-0.36098608349900596</v>
      </c>
      <c r="M92" s="287">
        <v>1.8503220675944334</v>
      </c>
      <c r="N92" s="287">
        <v>0.89436182902584493</v>
      </c>
      <c r="O92" s="287">
        <v>2.2272445328031809</v>
      </c>
      <c r="P92" s="287">
        <v>0.42996421471172963</v>
      </c>
      <c r="Q92" s="287">
        <v>1</v>
      </c>
    </row>
    <row r="93" spans="1:17" ht="14.25" customHeight="1" thickBot="1" x14ac:dyDescent="0.25">
      <c r="A93" s="286" t="s">
        <v>712</v>
      </c>
      <c r="B93" s="285"/>
      <c r="C93" s="285" t="s">
        <v>336</v>
      </c>
      <c r="D93" s="285" t="s">
        <v>336</v>
      </c>
      <c r="E93" s="285" t="s">
        <v>336</v>
      </c>
      <c r="F93" s="285" t="s">
        <v>336</v>
      </c>
      <c r="G93" s="285" t="s">
        <v>336</v>
      </c>
      <c r="H93" s="285">
        <v>8.9999999999999998E-4</v>
      </c>
      <c r="I93" s="285">
        <v>1.5E-3</v>
      </c>
      <c r="J93" s="285"/>
      <c r="K93" s="284" t="s">
        <v>422</v>
      </c>
      <c r="L93" s="287" t="s">
        <v>76</v>
      </c>
      <c r="M93" s="287" t="s">
        <v>76</v>
      </c>
      <c r="N93" s="287" t="s">
        <v>76</v>
      </c>
      <c r="O93" s="287" t="s">
        <v>76</v>
      </c>
      <c r="P93" s="287" t="s">
        <v>76</v>
      </c>
      <c r="Q93" s="287" t="s">
        <v>76</v>
      </c>
    </row>
    <row r="94" spans="1:17" ht="14.25" customHeight="1" thickBot="1" x14ac:dyDescent="0.25">
      <c r="A94" s="286" t="s">
        <v>713</v>
      </c>
      <c r="B94" s="285"/>
      <c r="C94" s="285">
        <v>3.0200000000000001E-2</v>
      </c>
      <c r="D94" s="285">
        <v>3.7000000000000002E-3</v>
      </c>
      <c r="E94" s="285">
        <v>1.2999999999999999E-2</v>
      </c>
      <c r="F94" s="285">
        <v>5.0000000000000001E-3</v>
      </c>
      <c r="G94" s="285">
        <v>8.3000000000000001E-3</v>
      </c>
      <c r="H94" s="285">
        <v>1.0999999999999999E-2</v>
      </c>
      <c r="I94" s="285">
        <v>8.2100000000000006E-2</v>
      </c>
      <c r="J94" s="285"/>
      <c r="K94" s="286" t="s">
        <v>414</v>
      </c>
      <c r="L94" s="287" t="s">
        <v>76</v>
      </c>
      <c r="M94" s="287" t="s">
        <v>76</v>
      </c>
      <c r="N94" s="287" t="s">
        <v>76</v>
      </c>
      <c r="O94" s="287" t="s">
        <v>76</v>
      </c>
      <c r="P94" s="287" t="s">
        <v>76</v>
      </c>
      <c r="Q94" s="287" t="s">
        <v>76</v>
      </c>
    </row>
    <row r="95" spans="1:17" ht="14.25" customHeight="1" thickBot="1" x14ac:dyDescent="0.25">
      <c r="A95" s="286" t="s">
        <v>474</v>
      </c>
      <c r="B95" s="285"/>
      <c r="C95" s="285">
        <v>0.27229999999999999</v>
      </c>
      <c r="D95" s="285">
        <v>0.18049999999999999</v>
      </c>
      <c r="E95" s="285">
        <v>0.2213</v>
      </c>
      <c r="F95" s="285">
        <v>0.1411</v>
      </c>
      <c r="G95" s="285">
        <v>0.192</v>
      </c>
      <c r="H95" s="285">
        <v>0.2087</v>
      </c>
      <c r="I95" s="285">
        <v>8.5999999999999993E-2</v>
      </c>
      <c r="J95" s="285"/>
      <c r="K95" s="286" t="s">
        <v>412</v>
      </c>
      <c r="L95" s="287">
        <v>1.885050151249801</v>
      </c>
      <c r="M95" s="287">
        <v>0.98805922623786024</v>
      </c>
      <c r="N95" s="287">
        <v>1.5373348192962903</v>
      </c>
      <c r="O95" s="287">
        <v>0.9966565833466009</v>
      </c>
      <c r="P95" s="287">
        <v>1.5710874064639389</v>
      </c>
      <c r="Q95" s="287">
        <v>1</v>
      </c>
    </row>
    <row r="96" spans="1:17" ht="14.25" customHeight="1" thickBot="1" x14ac:dyDescent="0.25">
      <c r="A96" s="286" t="s">
        <v>714</v>
      </c>
      <c r="B96" s="285"/>
      <c r="C96" s="285">
        <v>9.1999999999999998E-3</v>
      </c>
      <c r="D96" s="285">
        <v>1.1999999999999999E-3</v>
      </c>
      <c r="E96" s="285">
        <v>3.5000000000000001E-3</v>
      </c>
      <c r="F96" s="285">
        <v>1.4E-3</v>
      </c>
      <c r="G96" s="285">
        <v>1.9E-3</v>
      </c>
      <c r="H96" s="285">
        <v>3.8999999999999998E-3</v>
      </c>
      <c r="I96" s="285">
        <v>2.87E-2</v>
      </c>
      <c r="J96" s="285"/>
      <c r="K96" s="286" t="s">
        <v>410</v>
      </c>
      <c r="L96" s="287">
        <v>1.5618971061093248</v>
      </c>
      <c r="M96" s="287">
        <v>1.8992497320471597</v>
      </c>
      <c r="N96" s="287">
        <v>1.697749196141479</v>
      </c>
      <c r="O96" s="287">
        <v>1.8831725616291533</v>
      </c>
      <c r="P96" s="287">
        <v>0.755091103965702</v>
      </c>
      <c r="Q96" s="287">
        <v>1</v>
      </c>
    </row>
    <row r="97" spans="1:17" ht="14.25" customHeight="1" thickBot="1" x14ac:dyDescent="0.25">
      <c r="A97" s="286" t="s">
        <v>470</v>
      </c>
      <c r="B97" s="285"/>
      <c r="C97" s="285">
        <v>8.3299999999999999E-2</v>
      </c>
      <c r="D97" s="285">
        <v>5.9200000000000003E-2</v>
      </c>
      <c r="E97" s="285">
        <v>5.9200000000000003E-2</v>
      </c>
      <c r="F97" s="285">
        <v>4.1000000000000002E-2</v>
      </c>
      <c r="G97" s="285">
        <v>4.48E-2</v>
      </c>
      <c r="H97" s="285">
        <v>-0.15709999999999999</v>
      </c>
      <c r="I97" s="285">
        <v>2.0799999999999999E-2</v>
      </c>
      <c r="J97" s="285"/>
      <c r="K97" s="286" t="s">
        <v>417</v>
      </c>
      <c r="L97" s="287">
        <v>1.7574153600319584</v>
      </c>
      <c r="M97" s="287">
        <v>1.3235793468490962</v>
      </c>
      <c r="N97" s="287">
        <v>1.5852391890542294</v>
      </c>
      <c r="O97" s="287">
        <v>1.3213822031359233</v>
      </c>
      <c r="P97" s="287">
        <v>1.2669529611505044</v>
      </c>
      <c r="Q97" s="287">
        <v>1</v>
      </c>
    </row>
    <row r="98" spans="1:17" ht="14.25" customHeight="1" thickBot="1" x14ac:dyDescent="0.25">
      <c r="A98" s="288" t="s">
        <v>468</v>
      </c>
      <c r="B98" s="285"/>
      <c r="C98" s="285">
        <v>0.18909999999999999</v>
      </c>
      <c r="D98" s="285">
        <v>0.12130000000000001</v>
      </c>
      <c r="E98" s="285">
        <v>0.16209999999999999</v>
      </c>
      <c r="F98" s="285">
        <v>0.10009999999999999</v>
      </c>
      <c r="G98" s="285">
        <v>0.1472</v>
      </c>
      <c r="H98" s="285">
        <v>0.36580000000000001</v>
      </c>
      <c r="I98" s="285">
        <v>6.5199999999999994E-2</v>
      </c>
      <c r="J98" s="285"/>
      <c r="K98" s="286" t="s">
        <v>416</v>
      </c>
      <c r="L98" s="287" t="s">
        <v>903</v>
      </c>
      <c r="M98" s="287" t="s">
        <v>336</v>
      </c>
      <c r="N98" s="287" t="s">
        <v>336</v>
      </c>
      <c r="O98" s="287" t="s">
        <v>336</v>
      </c>
      <c r="P98" s="287" t="s">
        <v>336</v>
      </c>
      <c r="Q98" s="287" t="s">
        <v>336</v>
      </c>
    </row>
    <row r="99" spans="1:17" ht="14.25" customHeight="1" thickBot="1" x14ac:dyDescent="0.25">
      <c r="A99" s="286" t="s">
        <v>466</v>
      </c>
      <c r="B99" s="285"/>
      <c r="C99" s="285">
        <v>0.16020000000000001</v>
      </c>
      <c r="D99" s="285">
        <v>9.2200000000000004E-2</v>
      </c>
      <c r="E99" s="285">
        <v>0.13189999999999999</v>
      </c>
      <c r="F99" s="285">
        <v>6.7699999999999996E-2</v>
      </c>
      <c r="G99" s="285">
        <v>0.11269999999999999</v>
      </c>
      <c r="H99" s="285">
        <v>0.33110000000000001</v>
      </c>
      <c r="I99" s="285">
        <v>2.98E-2</v>
      </c>
      <c r="J99" s="285"/>
      <c r="K99" s="286" t="s">
        <v>414</v>
      </c>
      <c r="L99" s="287" t="s">
        <v>76</v>
      </c>
      <c r="M99" s="287">
        <v>-0.35014259474091258</v>
      </c>
      <c r="N99" s="287">
        <v>-0.37209372583139982</v>
      </c>
      <c r="O99" s="287">
        <v>-0.19188055877803559</v>
      </c>
      <c r="P99" s="287">
        <v>-0.23610909706109823</v>
      </c>
      <c r="Q99" s="287">
        <v>1</v>
      </c>
    </row>
    <row r="100" spans="1:17" ht="14.25" customHeight="1" thickBot="1" x14ac:dyDescent="0.25">
      <c r="A100" s="288" t="s">
        <v>463</v>
      </c>
      <c r="B100" s="285"/>
      <c r="C100" s="285" t="s">
        <v>336</v>
      </c>
      <c r="D100" s="285" t="s">
        <v>336</v>
      </c>
      <c r="E100" s="285" t="s">
        <v>336</v>
      </c>
      <c r="F100" s="285" t="s">
        <v>336</v>
      </c>
      <c r="G100" s="285" t="s">
        <v>336</v>
      </c>
      <c r="H100" s="285" t="s">
        <v>336</v>
      </c>
      <c r="I100" s="285" t="s">
        <v>336</v>
      </c>
      <c r="J100" s="285"/>
      <c r="K100" s="286" t="s">
        <v>412</v>
      </c>
      <c r="L100" s="287">
        <v>-1.8890770533446233</v>
      </c>
      <c r="M100" s="287">
        <v>-0.36155800169348012</v>
      </c>
      <c r="N100" s="287">
        <v>-2.0313293818797629</v>
      </c>
      <c r="O100" s="287">
        <v>3.8950042337002541E-2</v>
      </c>
      <c r="P100" s="287">
        <v>-0.95088907705334458</v>
      </c>
      <c r="Q100" s="287">
        <v>1</v>
      </c>
    </row>
    <row r="101" spans="1:17" ht="14.25" customHeight="1" thickBot="1" x14ac:dyDescent="0.25">
      <c r="A101" s="284" t="s">
        <v>461</v>
      </c>
      <c r="B101" s="285"/>
      <c r="C101" s="285" t="s">
        <v>336</v>
      </c>
      <c r="D101" s="285" t="s">
        <v>336</v>
      </c>
      <c r="E101" s="285" t="s">
        <v>336</v>
      </c>
      <c r="F101" s="285" t="s">
        <v>336</v>
      </c>
      <c r="G101" s="285" t="s">
        <v>336</v>
      </c>
      <c r="H101" s="285" t="s">
        <v>336</v>
      </c>
      <c r="I101" s="285" t="s">
        <v>336</v>
      </c>
      <c r="J101" s="285"/>
      <c r="K101" s="286" t="s">
        <v>410</v>
      </c>
      <c r="L101" s="287">
        <v>-0.41489005469360418</v>
      </c>
      <c r="M101" s="287">
        <v>-0.32163187855787478</v>
      </c>
      <c r="N101" s="287">
        <v>0.26163634334189084</v>
      </c>
      <c r="O101" s="287">
        <v>-8.3044982698961933E-2</v>
      </c>
      <c r="P101" s="287">
        <v>0.16960598281058153</v>
      </c>
      <c r="Q101" s="287">
        <v>1</v>
      </c>
    </row>
    <row r="102" spans="1:17" ht="14.25" customHeight="1" thickBot="1" x14ac:dyDescent="0.25">
      <c r="A102" s="286" t="s">
        <v>715</v>
      </c>
      <c r="B102" s="285"/>
      <c r="C102" s="285" t="s">
        <v>336</v>
      </c>
      <c r="D102" s="285" t="s">
        <v>336</v>
      </c>
      <c r="E102" s="285" t="s">
        <v>336</v>
      </c>
      <c r="F102" s="285" t="s">
        <v>336</v>
      </c>
      <c r="G102" s="285" t="s">
        <v>336</v>
      </c>
      <c r="H102" s="285" t="s">
        <v>336</v>
      </c>
      <c r="I102" s="285" t="s">
        <v>336</v>
      </c>
      <c r="J102" s="285"/>
      <c r="K102" s="286" t="s">
        <v>408</v>
      </c>
      <c r="L102" s="287">
        <v>-0.45559451495547104</v>
      </c>
      <c r="M102" s="287">
        <v>-0.34726543423269185</v>
      </c>
      <c r="N102" s="287">
        <v>-0.29903259968942225</v>
      </c>
      <c r="O102" s="287">
        <v>-0.18267568768828091</v>
      </c>
      <c r="P102" s="287">
        <v>-0.19158696451402263</v>
      </c>
      <c r="Q102" s="287">
        <v>1</v>
      </c>
    </row>
    <row r="103" spans="1:17" ht="14.25" customHeight="1" thickBot="1" x14ac:dyDescent="0.25">
      <c r="A103" s="286" t="s">
        <v>716</v>
      </c>
      <c r="B103" s="285"/>
      <c r="C103" s="285" t="s">
        <v>336</v>
      </c>
      <c r="D103" s="285" t="s">
        <v>336</v>
      </c>
      <c r="E103" s="285" t="s">
        <v>336</v>
      </c>
      <c r="F103" s="285" t="s">
        <v>336</v>
      </c>
      <c r="G103" s="285" t="s">
        <v>336</v>
      </c>
      <c r="H103" s="285" t="s">
        <v>336</v>
      </c>
      <c r="I103" s="285" t="s">
        <v>336</v>
      </c>
      <c r="J103" s="285"/>
      <c r="K103" s="286" t="s">
        <v>406</v>
      </c>
      <c r="L103" s="287">
        <v>-0.58425459274914648</v>
      </c>
      <c r="M103" s="287">
        <v>-0.44440509092598185</v>
      </c>
      <c r="N103" s="287">
        <v>-0.40858048633207145</v>
      </c>
      <c r="O103" s="287">
        <v>-0.27011867988944888</v>
      </c>
      <c r="P103" s="287">
        <v>-0.27638363100076641</v>
      </c>
      <c r="Q103" s="287">
        <v>1</v>
      </c>
    </row>
    <row r="104" spans="1:17" ht="14.25" customHeight="1" thickBot="1" x14ac:dyDescent="0.25">
      <c r="A104" s="286" t="s">
        <v>717</v>
      </c>
      <c r="B104" s="285"/>
      <c r="C104" s="285" t="s">
        <v>336</v>
      </c>
      <c r="D104" s="285" t="s">
        <v>336</v>
      </c>
      <c r="E104" s="285" t="s">
        <v>336</v>
      </c>
      <c r="F104" s="285" t="s">
        <v>336</v>
      </c>
      <c r="G104" s="285" t="s">
        <v>336</v>
      </c>
      <c r="H104" s="285" t="s">
        <v>336</v>
      </c>
      <c r="I104" s="285" t="s">
        <v>336</v>
      </c>
      <c r="J104" s="285"/>
      <c r="K104" s="286" t="s">
        <v>404</v>
      </c>
      <c r="L104" s="287" t="s">
        <v>336</v>
      </c>
      <c r="M104" s="287" t="s">
        <v>336</v>
      </c>
      <c r="N104" s="287" t="s">
        <v>336</v>
      </c>
      <c r="O104" s="287" t="s">
        <v>336</v>
      </c>
      <c r="P104" s="287" t="s">
        <v>336</v>
      </c>
      <c r="Q104" s="287" t="s">
        <v>336</v>
      </c>
    </row>
    <row r="105" spans="1:17" ht="14.25" customHeight="1" thickBot="1" x14ac:dyDescent="0.25">
      <c r="A105" s="286" t="s">
        <v>718</v>
      </c>
      <c r="B105" s="285"/>
      <c r="C105" s="285">
        <v>1.8E-3</v>
      </c>
      <c r="D105" s="285">
        <v>2E-3</v>
      </c>
      <c r="E105" s="285">
        <v>2.0999999999999999E-3</v>
      </c>
      <c r="F105" s="285">
        <v>2.3E-3</v>
      </c>
      <c r="G105" s="285">
        <v>1.2999999999999999E-2</v>
      </c>
      <c r="H105" s="285">
        <v>1.46E-2</v>
      </c>
      <c r="I105" s="285">
        <v>1.78E-2</v>
      </c>
      <c r="J105" s="285"/>
      <c r="K105" s="286" t="s">
        <v>402</v>
      </c>
      <c r="L105" s="287">
        <v>1.4782608695652173</v>
      </c>
      <c r="M105" s="287">
        <v>2.0869565217391304</v>
      </c>
      <c r="N105" s="287">
        <v>1.7391304347826086</v>
      </c>
      <c r="O105" s="287">
        <v>1.3913043478260869</v>
      </c>
      <c r="P105" s="287">
        <v>1.0434782608695652</v>
      </c>
      <c r="Q105" s="287">
        <v>1</v>
      </c>
    </row>
    <row r="106" spans="1:17" ht="14.25" customHeight="1" thickBot="1" x14ac:dyDescent="0.25">
      <c r="A106" s="286" t="s">
        <v>719</v>
      </c>
      <c r="B106" s="285"/>
      <c r="C106" s="285">
        <v>8.0399999999999999E-2</v>
      </c>
      <c r="D106" s="285">
        <v>7.9000000000000001E-2</v>
      </c>
      <c r="E106" s="285">
        <v>8.2900000000000001E-2</v>
      </c>
      <c r="F106" s="285">
        <v>8.9700000000000002E-2</v>
      </c>
      <c r="G106" s="285">
        <v>0.1024</v>
      </c>
      <c r="H106" s="285">
        <v>0.1237</v>
      </c>
      <c r="I106" s="285">
        <v>0.14899999999999999</v>
      </c>
      <c r="J106" s="285"/>
      <c r="K106" s="286" t="s">
        <v>400</v>
      </c>
      <c r="L106" s="287">
        <v>0.89778885757641447</v>
      </c>
      <c r="M106" s="287">
        <v>0.96477346629091698</v>
      </c>
      <c r="N106" s="287">
        <v>0.98807717320615651</v>
      </c>
      <c r="O106" s="287">
        <v>1.0499674831996531</v>
      </c>
      <c r="P106" s="287">
        <v>0.9577281595491004</v>
      </c>
      <c r="Q106" s="287">
        <v>1</v>
      </c>
    </row>
    <row r="107" spans="1:17" ht="14.25" customHeight="1" thickBot="1" x14ac:dyDescent="0.25">
      <c r="A107" s="286" t="s">
        <v>720</v>
      </c>
      <c r="B107" s="285"/>
      <c r="C107" s="285">
        <v>7.3400000000000007E-2</v>
      </c>
      <c r="D107" s="285">
        <v>6.2399999999999997E-2</v>
      </c>
      <c r="E107" s="285">
        <v>6.0299999999999999E-2</v>
      </c>
      <c r="F107" s="285">
        <v>6.2100000000000002E-2</v>
      </c>
      <c r="G107" s="285">
        <v>6.7599999999999993E-2</v>
      </c>
      <c r="H107" s="285">
        <v>4.36E-2</v>
      </c>
      <c r="I107" s="285">
        <v>6.4399999999999999E-2</v>
      </c>
      <c r="J107" s="285"/>
      <c r="K107" s="286" t="s">
        <v>398</v>
      </c>
      <c r="L107" s="287">
        <v>1.1683664177745401</v>
      </c>
      <c r="M107" s="287">
        <v>1.1373156073574942</v>
      </c>
      <c r="N107" s="287">
        <v>1.2236386814787834</v>
      </c>
      <c r="O107" s="287">
        <v>1.1611728282644327</v>
      </c>
      <c r="P107" s="287">
        <v>1.1161901293024949</v>
      </c>
      <c r="Q107" s="287">
        <v>1</v>
      </c>
    </row>
    <row r="108" spans="1:17" ht="14.25" customHeight="1" thickBot="1" x14ac:dyDescent="0.25">
      <c r="A108" s="286" t="s">
        <v>721</v>
      </c>
      <c r="B108" s="285"/>
      <c r="C108" s="285" t="s">
        <v>336</v>
      </c>
      <c r="D108" s="285" t="s">
        <v>336</v>
      </c>
      <c r="E108" s="285" t="s">
        <v>336</v>
      </c>
      <c r="F108" s="285" t="s">
        <v>336</v>
      </c>
      <c r="G108" s="285" t="s">
        <v>336</v>
      </c>
      <c r="H108" s="285" t="s">
        <v>336</v>
      </c>
      <c r="I108" s="285" t="s">
        <v>336</v>
      </c>
      <c r="J108" s="285"/>
      <c r="K108" s="286" t="s">
        <v>396</v>
      </c>
      <c r="L108" s="287" t="s">
        <v>336</v>
      </c>
      <c r="M108" s="287" t="s">
        <v>336</v>
      </c>
      <c r="N108" s="287" t="s">
        <v>336</v>
      </c>
      <c r="O108" s="287" t="s">
        <v>336</v>
      </c>
      <c r="P108" s="287" t="s">
        <v>336</v>
      </c>
      <c r="Q108" s="287" t="s">
        <v>336</v>
      </c>
    </row>
    <row r="109" spans="1:17" ht="14.25" customHeight="1" thickBot="1" x14ac:dyDescent="0.25">
      <c r="A109" s="286" t="s">
        <v>722</v>
      </c>
      <c r="B109" s="285"/>
      <c r="C109" s="285" t="s">
        <v>336</v>
      </c>
      <c r="D109" s="285" t="s">
        <v>336</v>
      </c>
      <c r="E109" s="285" t="s">
        <v>336</v>
      </c>
      <c r="F109" s="285" t="s">
        <v>336</v>
      </c>
      <c r="G109" s="285" t="s">
        <v>336</v>
      </c>
      <c r="H109" s="285" t="s">
        <v>336</v>
      </c>
      <c r="I109" s="285" t="s">
        <v>336</v>
      </c>
      <c r="J109" s="285"/>
      <c r="K109" s="286" t="s">
        <v>394</v>
      </c>
      <c r="L109" s="287">
        <v>1.2987987987987988</v>
      </c>
      <c r="M109" s="287">
        <v>1.397897897897898</v>
      </c>
      <c r="N109" s="287">
        <v>1.3198198198198199</v>
      </c>
      <c r="O109" s="287">
        <v>0</v>
      </c>
      <c r="P109" s="287">
        <v>1.1426426426426426</v>
      </c>
      <c r="Q109" s="287">
        <v>1</v>
      </c>
    </row>
    <row r="110" spans="1:17" ht="14.25" customHeight="1" thickBot="1" x14ac:dyDescent="0.25">
      <c r="A110" s="286" t="s">
        <v>723</v>
      </c>
      <c r="B110" s="285"/>
      <c r="C110" s="285" t="s">
        <v>336</v>
      </c>
      <c r="D110" s="285" t="s">
        <v>336</v>
      </c>
      <c r="E110" s="285" t="s">
        <v>336</v>
      </c>
      <c r="F110" s="285" t="s">
        <v>336</v>
      </c>
      <c r="G110" s="285" t="s">
        <v>336</v>
      </c>
      <c r="H110" s="285" t="s">
        <v>336</v>
      </c>
      <c r="I110" s="285" t="s">
        <v>336</v>
      </c>
      <c r="J110" s="285"/>
      <c r="K110" s="286" t="s">
        <v>392</v>
      </c>
      <c r="L110" s="287" t="s">
        <v>336</v>
      </c>
      <c r="M110" s="287" t="s">
        <v>336</v>
      </c>
      <c r="N110" s="287" t="s">
        <v>336</v>
      </c>
      <c r="O110" s="287" t="s">
        <v>336</v>
      </c>
      <c r="P110" s="287" t="s">
        <v>336</v>
      </c>
      <c r="Q110" s="287" t="s">
        <v>336</v>
      </c>
    </row>
    <row r="111" spans="1:17" ht="14.25" customHeight="1" thickBot="1" x14ac:dyDescent="0.25">
      <c r="A111" s="286" t="s">
        <v>724</v>
      </c>
      <c r="B111" s="285"/>
      <c r="C111" s="285">
        <v>1.18E-2</v>
      </c>
      <c r="D111" s="285">
        <v>9.7999999999999997E-3</v>
      </c>
      <c r="E111" s="285">
        <v>9.4000000000000004E-3</v>
      </c>
      <c r="F111" s="285">
        <v>1.09E-2</v>
      </c>
      <c r="G111" s="285">
        <v>1.18E-2</v>
      </c>
      <c r="H111" s="285">
        <v>1.1299999999999999E-2</v>
      </c>
      <c r="I111" s="285">
        <v>1.17E-2</v>
      </c>
      <c r="J111" s="285"/>
      <c r="K111" s="286" t="s">
        <v>390</v>
      </c>
      <c r="L111" s="287">
        <v>-33.049999999999997</v>
      </c>
      <c r="M111" s="287">
        <v>-4.3</v>
      </c>
      <c r="N111" s="287">
        <v>-24.05</v>
      </c>
      <c r="O111" s="287">
        <v>-24.416666666666668</v>
      </c>
      <c r="P111" s="287">
        <v>-24.35</v>
      </c>
      <c r="Q111" s="287">
        <v>1</v>
      </c>
    </row>
    <row r="112" spans="1:17" ht="14.25" customHeight="1" thickBot="1" x14ac:dyDescent="0.25">
      <c r="A112" s="286" t="s">
        <v>725</v>
      </c>
      <c r="B112" s="285"/>
      <c r="C112" s="285">
        <v>-1.67E-2</v>
      </c>
      <c r="D112" s="285">
        <v>8.8200000000000001E-2</v>
      </c>
      <c r="E112" s="285">
        <v>4.4499999999999998E-2</v>
      </c>
      <c r="F112" s="285">
        <v>0.1191</v>
      </c>
      <c r="G112" s="285">
        <v>2.4400000000000002E-2</v>
      </c>
      <c r="H112" s="285">
        <v>5.8700000000000002E-2</v>
      </c>
      <c r="I112" s="285">
        <v>5.3600000000000002E-2</v>
      </c>
      <c r="J112" s="285"/>
      <c r="K112" s="286" t="s">
        <v>388</v>
      </c>
      <c r="L112" s="287" t="s">
        <v>336</v>
      </c>
      <c r="M112" s="287" t="s">
        <v>336</v>
      </c>
      <c r="N112" s="287" t="s">
        <v>336</v>
      </c>
      <c r="O112" s="287" t="s">
        <v>336</v>
      </c>
      <c r="P112" s="287" t="s">
        <v>336</v>
      </c>
      <c r="Q112" s="287" t="s">
        <v>336</v>
      </c>
    </row>
    <row r="113" spans="1:17" ht="14.25" customHeight="1" thickBot="1" x14ac:dyDescent="0.25">
      <c r="A113" s="286" t="s">
        <v>726</v>
      </c>
      <c r="B113" s="285"/>
      <c r="C113" s="285">
        <v>-1.67E-2</v>
      </c>
      <c r="D113" s="285">
        <v>8.8200000000000001E-2</v>
      </c>
      <c r="E113" s="285">
        <v>4.4499999999999998E-2</v>
      </c>
      <c r="F113" s="285">
        <v>0.1191</v>
      </c>
      <c r="G113" s="285">
        <v>2.4400000000000002E-2</v>
      </c>
      <c r="H113" s="285">
        <v>5.8700000000000002E-2</v>
      </c>
      <c r="I113" s="285">
        <v>5.3600000000000002E-2</v>
      </c>
      <c r="J113" s="285"/>
      <c r="K113" s="286" t="s">
        <v>386</v>
      </c>
      <c r="L113" s="287" t="s">
        <v>336</v>
      </c>
      <c r="M113" s="287" t="s">
        <v>336</v>
      </c>
      <c r="N113" s="287" t="s">
        <v>336</v>
      </c>
      <c r="O113" s="287" t="s">
        <v>336</v>
      </c>
      <c r="P113" s="287" t="s">
        <v>336</v>
      </c>
      <c r="Q113" s="287" t="s">
        <v>336</v>
      </c>
    </row>
    <row r="114" spans="1:17" ht="14.25" customHeight="1" thickBot="1" x14ac:dyDescent="0.25">
      <c r="A114" s="286" t="s">
        <v>727</v>
      </c>
      <c r="B114" s="285"/>
      <c r="C114" s="285">
        <v>4.6899999999999997E-2</v>
      </c>
      <c r="D114" s="285">
        <v>4.7600000000000003E-2</v>
      </c>
      <c r="E114" s="285">
        <v>4.9700000000000001E-2</v>
      </c>
      <c r="F114" s="285">
        <v>5.3800000000000001E-2</v>
      </c>
      <c r="G114" s="285">
        <v>5.5100000000000003E-2</v>
      </c>
      <c r="H114" s="285">
        <v>5.7500000000000002E-2</v>
      </c>
      <c r="I114" s="285">
        <v>6.1699999999999998E-2</v>
      </c>
      <c r="J114" s="285"/>
      <c r="K114" s="286" t="s">
        <v>384</v>
      </c>
      <c r="L114" s="287">
        <v>2.2222222222222223</v>
      </c>
      <c r="M114" s="287">
        <v>2.2222222222222223</v>
      </c>
      <c r="N114" s="287">
        <v>2.2222222222222223</v>
      </c>
      <c r="O114" s="287">
        <v>2.2222222222222223</v>
      </c>
      <c r="P114" s="287">
        <v>2.2222222222222223</v>
      </c>
      <c r="Q114" s="287">
        <v>1</v>
      </c>
    </row>
    <row r="115" spans="1:17" ht="14.25" customHeight="1" thickBot="1" x14ac:dyDescent="0.25">
      <c r="A115" s="286" t="s">
        <v>728</v>
      </c>
      <c r="B115" s="285"/>
      <c r="C115" s="285" t="s">
        <v>336</v>
      </c>
      <c r="D115" s="285" t="s">
        <v>336</v>
      </c>
      <c r="E115" s="285" t="s">
        <v>336</v>
      </c>
      <c r="F115" s="285">
        <v>0</v>
      </c>
      <c r="G115" s="285">
        <v>0</v>
      </c>
      <c r="H115" s="285">
        <v>-2.0999999999999999E-3</v>
      </c>
      <c r="I115" s="285">
        <v>-3.0999999999999999E-3</v>
      </c>
      <c r="J115" s="285"/>
      <c r="K115" s="286" t="s">
        <v>382</v>
      </c>
      <c r="L115" s="287">
        <v>1.4554347826086957</v>
      </c>
      <c r="M115" s="287">
        <v>2.0804347826086955</v>
      </c>
      <c r="N115" s="287">
        <v>1.6510869565217392</v>
      </c>
      <c r="O115" s="287">
        <v>1.6431159420289856</v>
      </c>
      <c r="P115" s="287">
        <v>1.6445652173913043</v>
      </c>
      <c r="Q115" s="287">
        <v>1</v>
      </c>
    </row>
    <row r="116" spans="1:17" ht="14.25" customHeight="1" thickBot="1" x14ac:dyDescent="0.25">
      <c r="A116" s="286" t="s">
        <v>729</v>
      </c>
      <c r="B116" s="285"/>
      <c r="C116" s="285">
        <v>-2.8899999999999999E-2</v>
      </c>
      <c r="D116" s="285">
        <v>-2.9100000000000001E-2</v>
      </c>
      <c r="E116" s="285">
        <v>-3.0200000000000001E-2</v>
      </c>
      <c r="F116" s="285">
        <v>-3.2300000000000002E-2</v>
      </c>
      <c r="G116" s="285">
        <v>-3.4500000000000003E-2</v>
      </c>
      <c r="H116" s="285">
        <v>-3.4700000000000002E-2</v>
      </c>
      <c r="I116" s="285">
        <v>-3.5299999999999998E-2</v>
      </c>
      <c r="J116" s="285"/>
      <c r="K116" s="286" t="s">
        <v>203</v>
      </c>
      <c r="L116" s="287">
        <v>0.90697674418604657</v>
      </c>
      <c r="M116" s="287">
        <v>0.9534883720930234</v>
      </c>
      <c r="N116" s="287">
        <v>0.88372093023255816</v>
      </c>
      <c r="O116" s="287">
        <v>1.0930232558139537</v>
      </c>
      <c r="P116" s="287">
        <v>0.89534883720930236</v>
      </c>
      <c r="Q116" s="287">
        <v>1</v>
      </c>
    </row>
    <row r="117" spans="1:17" ht="14.25" customHeight="1" thickBot="1" x14ac:dyDescent="0.25">
      <c r="A117" s="286" t="s">
        <v>512</v>
      </c>
      <c r="B117" s="285"/>
      <c r="C117" s="285">
        <v>-6.2199999999999998E-2</v>
      </c>
      <c r="D117" s="285" t="s">
        <v>336</v>
      </c>
      <c r="E117" s="285" t="s">
        <v>336</v>
      </c>
      <c r="F117" s="285" t="s">
        <v>336</v>
      </c>
      <c r="G117" s="285" t="s">
        <v>336</v>
      </c>
      <c r="H117" s="285" t="s">
        <v>336</v>
      </c>
      <c r="I117" s="285" t="s">
        <v>336</v>
      </c>
      <c r="J117" s="285"/>
      <c r="K117" s="286" t="s">
        <v>202</v>
      </c>
      <c r="L117" s="287" t="s">
        <v>336</v>
      </c>
      <c r="M117" s="287" t="s">
        <v>336</v>
      </c>
      <c r="N117" s="287" t="s">
        <v>336</v>
      </c>
      <c r="O117" s="287" t="s">
        <v>336</v>
      </c>
      <c r="P117" s="287" t="s">
        <v>336</v>
      </c>
      <c r="Q117" s="287" t="s">
        <v>336</v>
      </c>
    </row>
    <row r="118" spans="1:17" ht="14.25" customHeight="1" thickBot="1" x14ac:dyDescent="0.25">
      <c r="A118" s="286" t="s">
        <v>730</v>
      </c>
      <c r="B118" s="285"/>
      <c r="C118" s="285" t="s">
        <v>336</v>
      </c>
      <c r="D118" s="285" t="s">
        <v>336</v>
      </c>
      <c r="E118" s="285" t="s">
        <v>336</v>
      </c>
      <c r="F118" s="285" t="s">
        <v>336</v>
      </c>
      <c r="G118" s="285" t="s">
        <v>336</v>
      </c>
      <c r="H118" s="285" t="s">
        <v>336</v>
      </c>
      <c r="I118" s="285" t="s">
        <v>336</v>
      </c>
      <c r="J118" s="285"/>
      <c r="K118" s="286" t="s">
        <v>378</v>
      </c>
      <c r="L118" s="287">
        <v>0.96666666666666667</v>
      </c>
      <c r="M118" s="287">
        <v>0.96666666666666667</v>
      </c>
      <c r="N118" s="287">
        <v>0.96666666666666667</v>
      </c>
      <c r="O118" s="287">
        <v>0.96666666666666667</v>
      </c>
      <c r="P118" s="287">
        <v>1</v>
      </c>
      <c r="Q118" s="287">
        <v>1</v>
      </c>
    </row>
    <row r="119" spans="1:17" ht="14.25" customHeight="1" thickBot="1" x14ac:dyDescent="0.25">
      <c r="A119" s="286" t="s">
        <v>440</v>
      </c>
      <c r="B119" s="285"/>
      <c r="C119" s="285">
        <v>1.2999999999999999E-3</v>
      </c>
      <c r="D119" s="285">
        <v>1.1000000000000001E-3</v>
      </c>
      <c r="E119" s="285">
        <v>1E-3</v>
      </c>
      <c r="F119" s="285">
        <v>1.1000000000000001E-3</v>
      </c>
      <c r="G119" s="285">
        <v>1.1000000000000001E-3</v>
      </c>
      <c r="H119" s="285">
        <v>1.1000000000000001E-3</v>
      </c>
      <c r="I119" s="285">
        <v>1.1999999999999999E-3</v>
      </c>
      <c r="J119" s="285"/>
      <c r="K119" s="286" t="s">
        <v>376</v>
      </c>
      <c r="L119" s="287" t="s">
        <v>336</v>
      </c>
      <c r="M119" s="287" t="s">
        <v>336</v>
      </c>
      <c r="N119" s="287" t="s">
        <v>336</v>
      </c>
      <c r="O119" s="287" t="s">
        <v>336</v>
      </c>
      <c r="P119" s="287" t="s">
        <v>336</v>
      </c>
      <c r="Q119" s="287" t="s">
        <v>336</v>
      </c>
    </row>
    <row r="120" spans="1:17" ht="14.25" customHeight="1" thickBot="1" x14ac:dyDescent="0.25">
      <c r="A120" s="286" t="s">
        <v>438</v>
      </c>
      <c r="B120" s="285"/>
      <c r="C120" s="285">
        <v>0</v>
      </c>
      <c r="D120" s="285">
        <v>1E-4</v>
      </c>
      <c r="E120" s="285">
        <v>0</v>
      </c>
      <c r="F120" s="285">
        <v>0</v>
      </c>
      <c r="G120" s="285">
        <v>0</v>
      </c>
      <c r="H120" s="285">
        <v>0</v>
      </c>
      <c r="I120" s="285">
        <v>0</v>
      </c>
      <c r="J120" s="285"/>
    </row>
    <row r="121" spans="1:17" ht="14.25" customHeight="1" thickBot="1" x14ac:dyDescent="0.25">
      <c r="A121" s="286" t="s">
        <v>731</v>
      </c>
      <c r="B121" s="285"/>
      <c r="C121" s="285">
        <v>0</v>
      </c>
      <c r="D121" s="285">
        <v>0</v>
      </c>
      <c r="E121" s="285">
        <v>0</v>
      </c>
      <c r="F121" s="285">
        <v>0</v>
      </c>
      <c r="G121" s="285">
        <v>1E-4</v>
      </c>
      <c r="H121" s="285">
        <v>1E-4</v>
      </c>
      <c r="I121" s="285">
        <v>1E-4</v>
      </c>
      <c r="J121" s="285"/>
    </row>
    <row r="122" spans="1:17" ht="14.25" customHeight="1" thickBot="1" x14ac:dyDescent="0.25">
      <c r="A122" s="286" t="s">
        <v>732</v>
      </c>
      <c r="B122" s="285"/>
      <c r="C122" s="285" t="s">
        <v>336</v>
      </c>
      <c r="D122" s="285" t="s">
        <v>336</v>
      </c>
      <c r="E122" s="285" t="s">
        <v>336</v>
      </c>
      <c r="F122" s="285" t="s">
        <v>336</v>
      </c>
      <c r="G122" s="285" t="s">
        <v>336</v>
      </c>
      <c r="H122" s="285" t="s">
        <v>336</v>
      </c>
      <c r="I122" s="285" t="s">
        <v>336</v>
      </c>
      <c r="J122" s="285"/>
    </row>
    <row r="123" spans="1:17" ht="14.25" customHeight="1" x14ac:dyDescent="0.2">
      <c r="A123" s="286" t="s">
        <v>733</v>
      </c>
      <c r="B123" s="285"/>
      <c r="C123" s="285" t="s">
        <v>336</v>
      </c>
      <c r="D123" s="285" t="s">
        <v>336</v>
      </c>
      <c r="E123" s="285" t="s">
        <v>336</v>
      </c>
      <c r="F123" s="285" t="s">
        <v>336</v>
      </c>
      <c r="G123" s="285" t="s">
        <v>336</v>
      </c>
      <c r="H123" s="285" t="s">
        <v>336</v>
      </c>
      <c r="I123" s="285" t="s">
        <v>336</v>
      </c>
      <c r="J123" s="285"/>
    </row>
    <row r="124" spans="1:17" ht="14.25" customHeight="1" thickBot="1" x14ac:dyDescent="0.25">
      <c r="A124" s="284" t="s">
        <v>734</v>
      </c>
      <c r="B124" s="285"/>
      <c r="C124" s="285" t="s">
        <v>336</v>
      </c>
      <c r="D124" s="285" t="s">
        <v>336</v>
      </c>
      <c r="E124" s="285" t="s">
        <v>336</v>
      </c>
      <c r="F124" s="285" t="s">
        <v>336</v>
      </c>
      <c r="G124" s="285" t="s">
        <v>336</v>
      </c>
      <c r="H124" s="285" t="s">
        <v>336</v>
      </c>
      <c r="I124" s="285" t="s">
        <v>336</v>
      </c>
      <c r="J124" s="285"/>
    </row>
    <row r="125" spans="1:17" ht="14.25" customHeight="1" thickBot="1" x14ac:dyDescent="0.25">
      <c r="A125" s="286" t="s">
        <v>735</v>
      </c>
      <c r="B125" s="285"/>
      <c r="C125" s="285" t="s">
        <v>336</v>
      </c>
      <c r="D125" s="285" t="s">
        <v>336</v>
      </c>
      <c r="E125" s="285" t="s">
        <v>336</v>
      </c>
      <c r="F125" s="285" t="s">
        <v>336</v>
      </c>
      <c r="G125" s="285" t="s">
        <v>336</v>
      </c>
      <c r="H125" s="285" t="s">
        <v>336</v>
      </c>
      <c r="I125" s="285" t="s">
        <v>336</v>
      </c>
      <c r="J125" s="285"/>
    </row>
    <row r="126" spans="1:17" ht="14.25" customHeight="1" thickBot="1" x14ac:dyDescent="0.25">
      <c r="A126" s="286" t="s">
        <v>736</v>
      </c>
      <c r="B126" s="285"/>
      <c r="C126" s="285" t="s">
        <v>336</v>
      </c>
      <c r="D126" s="285" t="s">
        <v>336</v>
      </c>
      <c r="E126" s="285" t="s">
        <v>336</v>
      </c>
      <c r="F126" s="285" t="s">
        <v>336</v>
      </c>
      <c r="G126" s="285" t="s">
        <v>336</v>
      </c>
      <c r="H126" s="285" t="s">
        <v>336</v>
      </c>
      <c r="I126" s="285" t="s">
        <v>336</v>
      </c>
      <c r="J126" s="285"/>
    </row>
    <row r="127" spans="1:17" ht="14.25" customHeight="1" thickBot="1" x14ac:dyDescent="0.25">
      <c r="A127" s="286" t="s">
        <v>737</v>
      </c>
      <c r="B127" s="285"/>
      <c r="C127" s="285" t="s">
        <v>336</v>
      </c>
      <c r="D127" s="285" t="s">
        <v>336</v>
      </c>
      <c r="E127" s="285" t="s">
        <v>336</v>
      </c>
      <c r="F127" s="285" t="s">
        <v>336</v>
      </c>
      <c r="G127" s="285" t="s">
        <v>336</v>
      </c>
      <c r="H127" s="285" t="s">
        <v>336</v>
      </c>
      <c r="I127" s="285" t="s">
        <v>336</v>
      </c>
      <c r="J127" s="285"/>
    </row>
    <row r="128" spans="1:17" ht="14.25" customHeight="1" thickBot="1" x14ac:dyDescent="0.25">
      <c r="A128" s="286" t="s">
        <v>738</v>
      </c>
      <c r="B128" s="285"/>
      <c r="C128" s="285" t="s">
        <v>336</v>
      </c>
      <c r="D128" s="285" t="s">
        <v>336</v>
      </c>
      <c r="E128" s="285" t="s">
        <v>336</v>
      </c>
      <c r="F128" s="285" t="s">
        <v>336</v>
      </c>
      <c r="G128" s="285" t="s">
        <v>336</v>
      </c>
      <c r="H128" s="285" t="s">
        <v>336</v>
      </c>
      <c r="I128" s="285" t="s">
        <v>336</v>
      </c>
      <c r="J128" s="285"/>
    </row>
    <row r="129" spans="1:10" ht="14.25" customHeight="1" thickBot="1" x14ac:dyDescent="0.25">
      <c r="A129" s="286" t="s">
        <v>739</v>
      </c>
      <c r="B129" s="285"/>
      <c r="C129" s="285" t="s">
        <v>336</v>
      </c>
      <c r="D129" s="285" t="s">
        <v>336</v>
      </c>
      <c r="E129" s="285" t="s">
        <v>336</v>
      </c>
      <c r="F129" s="285" t="s">
        <v>336</v>
      </c>
      <c r="G129" s="285" t="s">
        <v>336</v>
      </c>
      <c r="H129" s="285" t="s">
        <v>336</v>
      </c>
      <c r="I129" s="285" t="s">
        <v>336</v>
      </c>
      <c r="J129" s="285"/>
    </row>
    <row r="130" spans="1:10" ht="14.25" customHeight="1" thickBot="1" x14ac:dyDescent="0.25">
      <c r="A130" s="286" t="s">
        <v>740</v>
      </c>
      <c r="B130" s="285"/>
      <c r="C130" s="285" t="s">
        <v>336</v>
      </c>
      <c r="D130" s="285" t="s">
        <v>336</v>
      </c>
      <c r="E130" s="285" t="s">
        <v>336</v>
      </c>
      <c r="F130" s="285" t="s">
        <v>336</v>
      </c>
      <c r="G130" s="285" t="s">
        <v>336</v>
      </c>
      <c r="H130" s="285" t="s">
        <v>336</v>
      </c>
      <c r="I130" s="285" t="s">
        <v>336</v>
      </c>
      <c r="J130" s="285"/>
    </row>
    <row r="131" spans="1:10" ht="14.25" customHeight="1" thickBot="1" x14ac:dyDescent="0.25">
      <c r="A131" s="286" t="s">
        <v>741</v>
      </c>
      <c r="B131" s="285"/>
      <c r="C131" s="285" t="s">
        <v>336</v>
      </c>
      <c r="D131" s="285" t="s">
        <v>336</v>
      </c>
      <c r="E131" s="285" t="s">
        <v>336</v>
      </c>
      <c r="F131" s="285" t="s">
        <v>336</v>
      </c>
      <c r="G131" s="285" t="s">
        <v>336</v>
      </c>
      <c r="H131" s="285" t="s">
        <v>336</v>
      </c>
      <c r="I131" s="285" t="s">
        <v>336</v>
      </c>
      <c r="J131" s="285"/>
    </row>
    <row r="132" spans="1:10" ht="14.25" customHeight="1" thickBot="1" x14ac:dyDescent="0.25">
      <c r="A132" s="286" t="s">
        <v>742</v>
      </c>
      <c r="B132" s="285"/>
      <c r="C132" s="285" t="s">
        <v>336</v>
      </c>
      <c r="D132" s="285" t="s">
        <v>336</v>
      </c>
      <c r="E132" s="285" t="s">
        <v>336</v>
      </c>
      <c r="F132" s="285" t="s">
        <v>336</v>
      </c>
      <c r="G132" s="285" t="s">
        <v>336</v>
      </c>
      <c r="H132" s="285" t="s">
        <v>336</v>
      </c>
      <c r="I132" s="285" t="s">
        <v>336</v>
      </c>
      <c r="J132" s="285"/>
    </row>
    <row r="133" spans="1:10" ht="14.25" customHeight="1" thickBot="1" x14ac:dyDescent="0.25">
      <c r="A133" s="286" t="s">
        <v>743</v>
      </c>
      <c r="B133" s="285"/>
      <c r="C133" s="285" t="s">
        <v>336</v>
      </c>
      <c r="D133" s="285" t="s">
        <v>336</v>
      </c>
      <c r="E133" s="285" t="s">
        <v>336</v>
      </c>
      <c r="F133" s="285" t="s">
        <v>336</v>
      </c>
      <c r="G133" s="285" t="s">
        <v>336</v>
      </c>
      <c r="H133" s="285" t="s">
        <v>336</v>
      </c>
      <c r="I133" s="285" t="s">
        <v>336</v>
      </c>
      <c r="J133" s="285"/>
    </row>
    <row r="134" spans="1:10" ht="14.25" customHeight="1" thickBot="1" x14ac:dyDescent="0.25">
      <c r="A134" s="286" t="s">
        <v>744</v>
      </c>
      <c r="B134" s="285"/>
      <c r="C134" s="285" t="s">
        <v>336</v>
      </c>
      <c r="D134" s="285" t="s">
        <v>336</v>
      </c>
      <c r="E134" s="285" t="s">
        <v>336</v>
      </c>
      <c r="F134" s="285" t="s">
        <v>336</v>
      </c>
      <c r="G134" s="285" t="s">
        <v>336</v>
      </c>
      <c r="H134" s="285" t="s">
        <v>336</v>
      </c>
      <c r="I134" s="285" t="s">
        <v>336</v>
      </c>
      <c r="J134" s="285"/>
    </row>
    <row r="135" spans="1:10" ht="14.25" customHeight="1" thickBot="1" x14ac:dyDescent="0.25">
      <c r="A135" s="286" t="s">
        <v>745</v>
      </c>
      <c r="B135" s="285"/>
      <c r="C135" s="285" t="s">
        <v>336</v>
      </c>
      <c r="D135" s="285" t="s">
        <v>336</v>
      </c>
      <c r="E135" s="285" t="s">
        <v>336</v>
      </c>
      <c r="F135" s="285" t="s">
        <v>336</v>
      </c>
      <c r="G135" s="285" t="s">
        <v>336</v>
      </c>
      <c r="H135" s="285" t="s">
        <v>336</v>
      </c>
      <c r="I135" s="285" t="s">
        <v>336</v>
      </c>
      <c r="J135" s="285"/>
    </row>
    <row r="136" spans="1:10" ht="14.25" customHeight="1" thickBot="1" x14ac:dyDescent="0.25">
      <c r="A136" s="286" t="s">
        <v>746</v>
      </c>
      <c r="B136" s="285"/>
      <c r="C136" s="285" t="s">
        <v>336</v>
      </c>
      <c r="D136" s="285" t="s">
        <v>336</v>
      </c>
      <c r="E136" s="285" t="s">
        <v>336</v>
      </c>
      <c r="F136" s="285" t="s">
        <v>336</v>
      </c>
      <c r="G136" s="285" t="s">
        <v>336</v>
      </c>
      <c r="H136" s="285" t="s">
        <v>336</v>
      </c>
      <c r="I136" s="285" t="s">
        <v>336</v>
      </c>
      <c r="J136" s="285"/>
    </row>
    <row r="137" spans="1:10" ht="14.25" customHeight="1" thickBot="1" x14ac:dyDescent="0.25">
      <c r="A137" s="286" t="s">
        <v>747</v>
      </c>
      <c r="B137" s="285"/>
      <c r="C137" s="285" t="s">
        <v>336</v>
      </c>
      <c r="D137" s="285" t="s">
        <v>336</v>
      </c>
      <c r="E137" s="285" t="s">
        <v>336</v>
      </c>
      <c r="F137" s="285" t="s">
        <v>336</v>
      </c>
      <c r="G137" s="285" t="s">
        <v>336</v>
      </c>
      <c r="H137" s="285" t="s">
        <v>336</v>
      </c>
      <c r="I137" s="285" t="s">
        <v>336</v>
      </c>
      <c r="J137" s="285"/>
    </row>
    <row r="138" spans="1:10" ht="14.25" customHeight="1" thickBot="1" x14ac:dyDescent="0.25">
      <c r="A138" s="286" t="s">
        <v>748</v>
      </c>
      <c r="B138" s="285"/>
      <c r="C138" s="285" t="s">
        <v>336</v>
      </c>
      <c r="D138" s="285" t="s">
        <v>336</v>
      </c>
      <c r="E138" s="285" t="s">
        <v>336</v>
      </c>
      <c r="F138" s="285" t="s">
        <v>336</v>
      </c>
      <c r="G138" s="285" t="s">
        <v>336</v>
      </c>
      <c r="H138" s="285" t="s">
        <v>336</v>
      </c>
      <c r="I138" s="285" t="s">
        <v>336</v>
      </c>
      <c r="J138" s="285"/>
    </row>
    <row r="139" spans="1:10" ht="14.25" customHeight="1" thickBot="1" x14ac:dyDescent="0.25">
      <c r="A139" s="286" t="s">
        <v>749</v>
      </c>
      <c r="B139" s="285"/>
      <c r="C139" s="285" t="s">
        <v>336</v>
      </c>
      <c r="D139" s="285" t="s">
        <v>336</v>
      </c>
      <c r="E139" s="285" t="s">
        <v>336</v>
      </c>
      <c r="F139" s="285" t="s">
        <v>336</v>
      </c>
      <c r="G139" s="285" t="s">
        <v>336</v>
      </c>
      <c r="H139" s="285" t="s">
        <v>336</v>
      </c>
      <c r="I139" s="285" t="s">
        <v>336</v>
      </c>
      <c r="J139" s="285"/>
    </row>
    <row r="140" spans="1:10" ht="14.25" customHeight="1" thickBot="1" x14ac:dyDescent="0.25">
      <c r="A140" s="286" t="s">
        <v>750</v>
      </c>
      <c r="B140" s="285"/>
      <c r="C140" s="285">
        <v>0.34539999999999998</v>
      </c>
      <c r="D140" s="285">
        <v>0.24379999999999999</v>
      </c>
      <c r="E140" s="285">
        <v>0.28149999999999997</v>
      </c>
      <c r="F140" s="285">
        <v>0.1946</v>
      </c>
      <c r="G140" s="285">
        <v>0.25990000000000002</v>
      </c>
      <c r="H140" s="285">
        <v>0.1915</v>
      </c>
      <c r="I140" s="285">
        <v>0.15340000000000001</v>
      </c>
      <c r="J140" s="285"/>
    </row>
    <row r="141" spans="1:10" ht="14.25" customHeight="1" thickBot="1" x14ac:dyDescent="0.25">
      <c r="A141" s="286" t="s">
        <v>751</v>
      </c>
      <c r="B141" s="285"/>
      <c r="C141" s="285">
        <v>0.42759999999999998</v>
      </c>
      <c r="D141" s="285">
        <v>0.32490000000000002</v>
      </c>
      <c r="E141" s="285">
        <v>0.36649999999999999</v>
      </c>
      <c r="F141" s="285">
        <v>0.28649999999999998</v>
      </c>
      <c r="G141" s="285">
        <v>0.37530000000000002</v>
      </c>
      <c r="H141" s="285">
        <v>0.32979999999999998</v>
      </c>
      <c r="I141" s="285">
        <v>0.32019999999999998</v>
      </c>
      <c r="J141" s="285"/>
    </row>
    <row r="142" spans="1:10" ht="14.25" customHeight="1" thickBot="1" x14ac:dyDescent="0.25">
      <c r="A142" s="286" t="s">
        <v>752</v>
      </c>
      <c r="B142" s="285"/>
      <c r="C142" s="285"/>
      <c r="D142" s="285"/>
      <c r="E142" s="285"/>
      <c r="F142" s="285"/>
      <c r="G142" s="285"/>
      <c r="H142" s="285"/>
      <c r="I142" s="285"/>
      <c r="J142" s="285"/>
    </row>
    <row r="143" spans="1:10" ht="14.25" customHeight="1" thickBot="1" x14ac:dyDescent="0.25">
      <c r="A143" s="286" t="s">
        <v>417</v>
      </c>
      <c r="B143" s="285"/>
      <c r="C143" s="285" t="s">
        <v>336</v>
      </c>
      <c r="D143" s="285" t="s">
        <v>336</v>
      </c>
      <c r="E143" s="285" t="s">
        <v>336</v>
      </c>
      <c r="F143" s="285" t="s">
        <v>336</v>
      </c>
      <c r="G143" s="285" t="s">
        <v>336</v>
      </c>
      <c r="H143" s="285" t="s">
        <v>336</v>
      </c>
      <c r="I143" s="285" t="s">
        <v>336</v>
      </c>
      <c r="J143" s="285"/>
    </row>
    <row r="144" spans="1:10" ht="14.25" customHeight="1" thickBot="1" x14ac:dyDescent="0.25">
      <c r="A144" s="286" t="s">
        <v>753</v>
      </c>
      <c r="B144" s="285"/>
      <c r="C144" s="285" t="s">
        <v>336</v>
      </c>
      <c r="D144" s="285" t="s">
        <v>336</v>
      </c>
      <c r="E144" s="285" t="s">
        <v>336</v>
      </c>
      <c r="F144" s="285" t="s">
        <v>336</v>
      </c>
      <c r="G144" s="285" t="s">
        <v>336</v>
      </c>
      <c r="H144" s="285" t="s">
        <v>336</v>
      </c>
      <c r="I144" s="285" t="s">
        <v>336</v>
      </c>
      <c r="J144" s="285"/>
    </row>
    <row r="145" spans="1:10" ht="14.25" customHeight="1" thickBot="1" x14ac:dyDescent="0.25">
      <c r="A145" s="286" t="s">
        <v>754</v>
      </c>
      <c r="B145" s="285"/>
      <c r="C145" s="285" t="s">
        <v>336</v>
      </c>
      <c r="D145" s="285" t="s">
        <v>336</v>
      </c>
      <c r="E145" s="285" t="s">
        <v>336</v>
      </c>
      <c r="F145" s="285" t="s">
        <v>336</v>
      </c>
      <c r="G145" s="285" t="s">
        <v>336</v>
      </c>
      <c r="H145" s="285" t="s">
        <v>336</v>
      </c>
      <c r="I145" s="285" t="s">
        <v>336</v>
      </c>
      <c r="J145" s="285"/>
    </row>
    <row r="146" spans="1:10" ht="14.25" customHeight="1" thickBot="1" x14ac:dyDescent="0.25">
      <c r="A146" s="286" t="s">
        <v>755</v>
      </c>
      <c r="B146" s="285"/>
      <c r="C146" s="285" t="s">
        <v>336</v>
      </c>
      <c r="D146" s="285" t="s">
        <v>336</v>
      </c>
      <c r="E146" s="285" t="s">
        <v>336</v>
      </c>
      <c r="F146" s="285" t="s">
        <v>336</v>
      </c>
      <c r="G146" s="285" t="s">
        <v>336</v>
      </c>
      <c r="H146" s="285" t="s">
        <v>336</v>
      </c>
      <c r="I146" s="285" t="s">
        <v>336</v>
      </c>
      <c r="J146" s="285"/>
    </row>
    <row r="147" spans="1:10" ht="14.25" customHeight="1" thickBot="1" x14ac:dyDescent="0.25">
      <c r="A147" s="286" t="s">
        <v>408</v>
      </c>
      <c r="B147" s="285"/>
      <c r="C147" s="285" t="s">
        <v>336</v>
      </c>
      <c r="D147" s="285" t="s">
        <v>336</v>
      </c>
      <c r="E147" s="285" t="s">
        <v>336</v>
      </c>
      <c r="F147" s="285" t="s">
        <v>336</v>
      </c>
      <c r="G147" s="285" t="s">
        <v>336</v>
      </c>
      <c r="H147" s="285" t="s">
        <v>336</v>
      </c>
      <c r="I147" s="285" t="s">
        <v>336</v>
      </c>
      <c r="J147" s="285"/>
    </row>
    <row r="148" spans="1:10" ht="14.25" customHeight="1" thickBot="1" x14ac:dyDescent="0.25">
      <c r="A148" s="286" t="s">
        <v>756</v>
      </c>
      <c r="B148" s="285"/>
      <c r="C148" s="285">
        <v>5.7299999999999997E-2</v>
      </c>
      <c r="D148" s="285">
        <v>4.3900000000000002E-2</v>
      </c>
      <c r="E148" s="285">
        <v>4.87E-2</v>
      </c>
      <c r="F148" s="285">
        <v>2.7E-2</v>
      </c>
      <c r="G148" s="285">
        <v>3.5200000000000002E-2</v>
      </c>
      <c r="H148" s="285">
        <v>-0.15459999999999999</v>
      </c>
      <c r="I148" s="285">
        <v>-1.29E-2</v>
      </c>
      <c r="J148" s="285"/>
    </row>
    <row r="149" spans="1:10" ht="14.25" customHeight="1" thickBot="1" x14ac:dyDescent="0.25">
      <c r="A149" s="286" t="s">
        <v>757</v>
      </c>
      <c r="B149" s="285"/>
      <c r="C149" s="285" t="s">
        <v>336</v>
      </c>
      <c r="D149" s="285" t="s">
        <v>336</v>
      </c>
      <c r="E149" s="285" t="s">
        <v>336</v>
      </c>
      <c r="F149" s="285" t="s">
        <v>336</v>
      </c>
      <c r="G149" s="285" t="s">
        <v>336</v>
      </c>
      <c r="H149" s="285" t="s">
        <v>336</v>
      </c>
      <c r="I149" s="285" t="s">
        <v>336</v>
      </c>
      <c r="J149" s="285"/>
    </row>
    <row r="150" spans="1:10" ht="14.25" customHeight="1" thickBot="1" x14ac:dyDescent="0.25">
      <c r="A150" s="286" t="s">
        <v>758</v>
      </c>
      <c r="B150" s="285"/>
      <c r="C150" s="285" t="s">
        <v>336</v>
      </c>
      <c r="D150" s="285" t="s">
        <v>336</v>
      </c>
      <c r="E150" s="285" t="s">
        <v>336</v>
      </c>
      <c r="F150" s="285" t="s">
        <v>336</v>
      </c>
      <c r="G150" s="285" t="s">
        <v>336</v>
      </c>
      <c r="H150" s="285" t="s">
        <v>336</v>
      </c>
      <c r="I150" s="285" t="s">
        <v>336</v>
      </c>
      <c r="J150" s="285"/>
    </row>
    <row r="151" spans="1:10" ht="14.25" customHeight="1" thickBot="1" x14ac:dyDescent="0.25">
      <c r="A151" s="286" t="s">
        <v>406</v>
      </c>
      <c r="B151" s="285"/>
      <c r="C151" s="285" t="s">
        <v>336</v>
      </c>
      <c r="D151" s="285" t="s">
        <v>336</v>
      </c>
      <c r="E151" s="285" t="s">
        <v>336</v>
      </c>
      <c r="F151" s="285" t="s">
        <v>336</v>
      </c>
      <c r="G151" s="285" t="s">
        <v>336</v>
      </c>
      <c r="H151" s="285" t="s">
        <v>336</v>
      </c>
      <c r="I151" s="285" t="s">
        <v>336</v>
      </c>
      <c r="J151" s="285"/>
    </row>
    <row r="152" spans="1:10" ht="14.25" customHeight="1" thickBot="1" x14ac:dyDescent="0.25">
      <c r="A152" s="286" t="s">
        <v>404</v>
      </c>
      <c r="B152" s="285"/>
      <c r="C152" s="285" t="s">
        <v>336</v>
      </c>
      <c r="D152" s="285" t="s">
        <v>336</v>
      </c>
      <c r="E152" s="285" t="s">
        <v>336</v>
      </c>
      <c r="F152" s="285" t="s">
        <v>336</v>
      </c>
      <c r="G152" s="285" t="s">
        <v>336</v>
      </c>
      <c r="H152" s="285" t="s">
        <v>336</v>
      </c>
      <c r="I152" s="285" t="s">
        <v>336</v>
      </c>
      <c r="J152" s="285"/>
    </row>
    <row r="153" spans="1:10" ht="14.25" customHeight="1" thickBot="1" x14ac:dyDescent="0.25">
      <c r="A153" s="286" t="s">
        <v>390</v>
      </c>
      <c r="B153" s="285"/>
      <c r="C153" s="285">
        <v>-1.5E-3</v>
      </c>
      <c r="D153" s="285">
        <v>-2.0000000000000001E-4</v>
      </c>
      <c r="E153" s="285">
        <v>-1.1000000000000001E-3</v>
      </c>
      <c r="F153" s="285">
        <v>-1.1999999999999999E-3</v>
      </c>
      <c r="G153" s="285">
        <v>-1.2999999999999999E-3</v>
      </c>
      <c r="H153" s="285">
        <v>1E-4</v>
      </c>
      <c r="I153" s="285">
        <v>1E-4</v>
      </c>
      <c r="J153" s="285"/>
    </row>
    <row r="154" spans="1:10" ht="14.25" customHeight="1" thickBot="1" x14ac:dyDescent="0.25">
      <c r="A154" s="286" t="s">
        <v>759</v>
      </c>
      <c r="B154" s="285"/>
      <c r="C154" s="285">
        <v>6.1000000000000004E-3</v>
      </c>
      <c r="D154" s="285">
        <v>6.7000000000000002E-3</v>
      </c>
      <c r="E154" s="285">
        <v>7.1999999999999998E-3</v>
      </c>
      <c r="F154" s="285">
        <v>8.2000000000000007E-3</v>
      </c>
      <c r="G154" s="285">
        <v>8.0000000000000002E-3</v>
      </c>
      <c r="H154" s="285">
        <v>8.6E-3</v>
      </c>
      <c r="I154" s="285">
        <v>9.5999999999999992E-3</v>
      </c>
      <c r="J154" s="285"/>
    </row>
    <row r="155" spans="1:10" ht="14.25" customHeight="1" thickBot="1" x14ac:dyDescent="0.25">
      <c r="A155" s="286" t="s">
        <v>760</v>
      </c>
      <c r="B155" s="285"/>
      <c r="C155" s="285">
        <v>1.2999999999999999E-3</v>
      </c>
      <c r="D155" s="285">
        <v>1.8E-3</v>
      </c>
      <c r="E155" s="285">
        <v>1.6000000000000001E-3</v>
      </c>
      <c r="F155" s="285">
        <v>1.4E-3</v>
      </c>
      <c r="G155" s="285">
        <v>1.1000000000000001E-3</v>
      </c>
      <c r="H155" s="285">
        <v>1.1000000000000001E-3</v>
      </c>
      <c r="I155" s="285">
        <v>1E-3</v>
      </c>
      <c r="J155" s="285"/>
    </row>
    <row r="156" spans="1:10" ht="14.25" customHeight="1" thickBot="1" x14ac:dyDescent="0.25">
      <c r="A156" s="286" t="s">
        <v>761</v>
      </c>
      <c r="B156" s="285"/>
      <c r="C156" s="285">
        <v>-9.4000000000000004E-3</v>
      </c>
      <c r="D156" s="285">
        <v>-9.4999999999999998E-3</v>
      </c>
      <c r="E156" s="285">
        <v>-1.06E-2</v>
      </c>
      <c r="F156" s="285">
        <v>-1.0800000000000001E-2</v>
      </c>
      <c r="G156" s="285">
        <v>-1.0999999999999999E-2</v>
      </c>
      <c r="H156" s="285">
        <v>-1.03E-2</v>
      </c>
      <c r="I156" s="285">
        <v>-1.0500000000000001E-2</v>
      </c>
      <c r="J156" s="285"/>
    </row>
    <row r="157" spans="1:10" ht="14.25" customHeight="1" thickBot="1" x14ac:dyDescent="0.25">
      <c r="A157" s="286" t="s">
        <v>762</v>
      </c>
      <c r="B157" s="285"/>
      <c r="C157" s="285">
        <v>5.9999999999999995E-4</v>
      </c>
      <c r="D157" s="285">
        <v>6.9999999999999999E-4</v>
      </c>
      <c r="E157" s="285">
        <v>6.9999999999999999E-4</v>
      </c>
      <c r="F157" s="285">
        <v>0</v>
      </c>
      <c r="G157" s="285">
        <v>6.9999999999999999E-4</v>
      </c>
      <c r="H157" s="285">
        <v>5.9999999999999995E-4</v>
      </c>
      <c r="I157" s="285">
        <v>0</v>
      </c>
      <c r="J157" s="285"/>
    </row>
    <row r="158" spans="1:10" ht="14.25" customHeight="1" thickBot="1" x14ac:dyDescent="0.25">
      <c r="A158" s="286" t="s">
        <v>763</v>
      </c>
      <c r="B158" s="285"/>
      <c r="C158" s="285" t="s">
        <v>336</v>
      </c>
      <c r="D158" s="285" t="s">
        <v>336</v>
      </c>
      <c r="E158" s="285" t="s">
        <v>336</v>
      </c>
      <c r="F158" s="285" t="s">
        <v>336</v>
      </c>
      <c r="G158" s="285" t="s">
        <v>336</v>
      </c>
      <c r="H158" s="285" t="s">
        <v>336</v>
      </c>
      <c r="I158" s="285">
        <v>0</v>
      </c>
      <c r="J158" s="285"/>
    </row>
    <row r="159" spans="1:10" ht="14.25" customHeight="1" x14ac:dyDescent="0.2">
      <c r="A159" s="286" t="s">
        <v>388</v>
      </c>
      <c r="B159" s="285"/>
      <c r="C159" s="285" t="s">
        <v>336</v>
      </c>
      <c r="D159" s="285" t="s">
        <v>336</v>
      </c>
      <c r="E159" s="285" t="s">
        <v>336</v>
      </c>
      <c r="F159" s="285" t="s">
        <v>336</v>
      </c>
      <c r="G159" s="285" t="s">
        <v>336</v>
      </c>
      <c r="H159" s="285" t="s">
        <v>336</v>
      </c>
      <c r="I159" s="285" t="s">
        <v>336</v>
      </c>
      <c r="J159" s="285"/>
    </row>
    <row r="160" spans="1:10" ht="14.25" customHeight="1" x14ac:dyDescent="0.2">
      <c r="A160" s="289" t="s">
        <v>386</v>
      </c>
      <c r="B160" s="289"/>
      <c r="C160" s="289" t="s">
        <v>336</v>
      </c>
      <c r="D160" s="289" t="s">
        <v>336</v>
      </c>
      <c r="E160" s="289" t="s">
        <v>336</v>
      </c>
      <c r="F160" s="289" t="s">
        <v>336</v>
      </c>
      <c r="G160" s="289" t="s">
        <v>336</v>
      </c>
      <c r="H160" s="289" t="s">
        <v>336</v>
      </c>
      <c r="I160" s="289" t="s">
        <v>336</v>
      </c>
    </row>
    <row r="161" spans="1:9" ht="14.25" customHeight="1" x14ac:dyDescent="0.2">
      <c r="A161" s="289" t="s">
        <v>382</v>
      </c>
      <c r="B161" s="289"/>
      <c r="C161" s="290">
        <v>3.0000000000000001E-3</v>
      </c>
      <c r="D161" s="290">
        <v>4.4000000000000003E-3</v>
      </c>
      <c r="E161" s="290">
        <v>3.5999999999999999E-3</v>
      </c>
      <c r="F161" s="290">
        <v>3.8999999999999998E-3</v>
      </c>
      <c r="G161" s="290">
        <v>4.1000000000000003E-3</v>
      </c>
      <c r="H161" s="290">
        <v>2.5999999999999999E-3</v>
      </c>
      <c r="I161" s="290">
        <v>1.6000000000000001E-3</v>
      </c>
    </row>
    <row r="162" spans="1:9" ht="14.25" customHeight="1" x14ac:dyDescent="0.2">
      <c r="A162" s="289" t="s">
        <v>764</v>
      </c>
      <c r="B162" s="289"/>
      <c r="C162" s="290">
        <v>4.4000000000000003E-3</v>
      </c>
      <c r="D162" s="290">
        <v>4.4999999999999997E-3</v>
      </c>
      <c r="E162" s="290">
        <v>4.7000000000000002E-3</v>
      </c>
      <c r="F162" s="290">
        <v>5.1000000000000004E-3</v>
      </c>
      <c r="G162" s="290">
        <v>5.4000000000000003E-3</v>
      </c>
      <c r="H162" s="290">
        <v>2.5000000000000001E-3</v>
      </c>
      <c r="I162" s="290">
        <v>1.5E-3</v>
      </c>
    </row>
    <row r="163" spans="1:9" ht="14.25" customHeight="1" x14ac:dyDescent="0.2">
      <c r="A163" s="289" t="s">
        <v>376</v>
      </c>
      <c r="B163" s="289"/>
      <c r="C163" s="289" t="s">
        <v>336</v>
      </c>
      <c r="D163" s="289" t="s">
        <v>336</v>
      </c>
      <c r="E163" s="289" t="s">
        <v>336</v>
      </c>
      <c r="F163" s="289" t="s">
        <v>336</v>
      </c>
      <c r="G163" s="289" t="s">
        <v>336</v>
      </c>
      <c r="H163" s="289" t="s">
        <v>336</v>
      </c>
      <c r="I163" s="289" t="s">
        <v>336</v>
      </c>
    </row>
    <row r="164" spans="1:9" ht="14.25" customHeight="1" x14ac:dyDescent="0.2">
      <c r="A164" s="289" t="s">
        <v>765</v>
      </c>
      <c r="B164" s="289"/>
      <c r="C164" s="289" t="s">
        <v>336</v>
      </c>
      <c r="D164" s="289" t="s">
        <v>336</v>
      </c>
      <c r="E164" s="289" t="s">
        <v>336</v>
      </c>
      <c r="F164" s="289" t="s">
        <v>336</v>
      </c>
      <c r="G164" s="289" t="s">
        <v>336</v>
      </c>
      <c r="H164" s="289" t="s">
        <v>336</v>
      </c>
      <c r="I164" s="289" t="s">
        <v>336</v>
      </c>
    </row>
    <row r="165" spans="1:9" ht="14.25" customHeight="1" x14ac:dyDescent="0.2">
      <c r="A165" s="289" t="s">
        <v>766</v>
      </c>
      <c r="B165" s="289"/>
      <c r="C165" s="289" t="s">
        <v>336</v>
      </c>
      <c r="D165" s="289" t="s">
        <v>336</v>
      </c>
      <c r="E165" s="289" t="s">
        <v>336</v>
      </c>
      <c r="F165" s="289" t="s">
        <v>336</v>
      </c>
      <c r="G165" s="289" t="s">
        <v>336</v>
      </c>
      <c r="H165" s="289" t="s">
        <v>336</v>
      </c>
      <c r="I165" s="289" t="s">
        <v>336</v>
      </c>
    </row>
    <row r="166" spans="1:9" ht="14.25" customHeight="1" x14ac:dyDescent="0.2">
      <c r="A166" s="289" t="s">
        <v>767</v>
      </c>
      <c r="B166" s="289"/>
      <c r="C166" s="290">
        <v>6.1000000000000004E-3</v>
      </c>
      <c r="D166" s="290">
        <v>6.7000000000000002E-3</v>
      </c>
      <c r="E166" s="290">
        <v>7.1999999999999998E-3</v>
      </c>
      <c r="F166" s="290">
        <v>8.2000000000000007E-3</v>
      </c>
      <c r="G166" s="290">
        <v>8.0000000000000002E-3</v>
      </c>
      <c r="H166" s="290">
        <v>8.6E-3</v>
      </c>
      <c r="I166" s="290">
        <v>9.5999999999999992E-3</v>
      </c>
    </row>
    <row r="167" spans="1:9" ht="14.25" customHeight="1" x14ac:dyDescent="0.2">
      <c r="A167" s="289" t="s">
        <v>768</v>
      </c>
      <c r="B167" s="289"/>
      <c r="C167" s="290">
        <v>1.2999999999999999E-3</v>
      </c>
      <c r="D167" s="290">
        <v>1.8E-3</v>
      </c>
      <c r="E167" s="290">
        <v>1.6000000000000001E-3</v>
      </c>
      <c r="F167" s="290">
        <v>1.4E-3</v>
      </c>
      <c r="G167" s="290">
        <v>1.1000000000000001E-3</v>
      </c>
      <c r="H167" s="290">
        <v>1.1000000000000001E-3</v>
      </c>
      <c r="I167" s="290">
        <v>1E-3</v>
      </c>
    </row>
    <row r="168" spans="1:9" ht="14.25" customHeight="1" x14ac:dyDescent="0.2">
      <c r="A168" s="289" t="s">
        <v>769</v>
      </c>
      <c r="B168" s="289"/>
      <c r="C168" s="290">
        <v>-9.4000000000000004E-3</v>
      </c>
      <c r="D168" s="290">
        <v>-9.4999999999999998E-3</v>
      </c>
      <c r="E168" s="290">
        <v>-1.06E-2</v>
      </c>
      <c r="F168" s="290">
        <v>-1.0800000000000001E-2</v>
      </c>
      <c r="G168" s="290">
        <v>-1.0999999999999999E-2</v>
      </c>
      <c r="H168" s="290">
        <v>-1.03E-2</v>
      </c>
      <c r="I168" s="290">
        <v>-1.0500000000000001E-2</v>
      </c>
    </row>
    <row r="169" spans="1:9" ht="14.25" customHeight="1" x14ac:dyDescent="0.2">
      <c r="A169" s="289" t="s">
        <v>770</v>
      </c>
      <c r="B169" s="289"/>
      <c r="C169" s="289" t="s">
        <v>336</v>
      </c>
      <c r="D169" s="289" t="s">
        <v>336</v>
      </c>
      <c r="E169" s="289" t="s">
        <v>336</v>
      </c>
      <c r="F169" s="289" t="s">
        <v>336</v>
      </c>
      <c r="G169" s="289" t="s">
        <v>336</v>
      </c>
      <c r="H169" s="289" t="s">
        <v>336</v>
      </c>
      <c r="I169" s="289" t="s">
        <v>336</v>
      </c>
    </row>
    <row r="170" spans="1:9" ht="14.25" customHeight="1" x14ac:dyDescent="0.2">
      <c r="A170" s="289" t="s">
        <v>375</v>
      </c>
      <c r="B170" s="289"/>
      <c r="C170" s="289"/>
      <c r="D170" s="289"/>
      <c r="E170" s="289"/>
      <c r="F170" s="289"/>
      <c r="G170" s="289"/>
      <c r="H170" s="289"/>
      <c r="I170" s="289"/>
    </row>
    <row r="171" spans="1:9" ht="14.25" customHeight="1" x14ac:dyDescent="0.2">
      <c r="A171" s="289" t="s">
        <v>333</v>
      </c>
      <c r="B171" s="289"/>
      <c r="C171" s="289"/>
      <c r="D171" s="289"/>
      <c r="E171" s="289"/>
      <c r="F171" s="289"/>
      <c r="G171" s="289"/>
      <c r="H171" s="289"/>
      <c r="I171" s="289"/>
    </row>
    <row r="172" spans="1:9" ht="14.25" customHeight="1" x14ac:dyDescent="0.2">
      <c r="A172" s="289" t="s">
        <v>332</v>
      </c>
      <c r="B172" s="289"/>
      <c r="C172" s="289" t="s">
        <v>330</v>
      </c>
      <c r="D172" s="289" t="s">
        <v>373</v>
      </c>
      <c r="E172" s="289" t="s">
        <v>372</v>
      </c>
      <c r="F172" s="289" t="s">
        <v>371</v>
      </c>
      <c r="G172" s="289" t="s">
        <v>370</v>
      </c>
      <c r="H172" s="289" t="s">
        <v>369</v>
      </c>
      <c r="I172" s="289" t="s">
        <v>771</v>
      </c>
    </row>
    <row r="173" spans="1:9" ht="14.25" customHeight="1" x14ac:dyDescent="0.2">
      <c r="A173" s="289"/>
      <c r="B173" s="289"/>
      <c r="C173" s="289" t="s">
        <v>368</v>
      </c>
      <c r="D173" s="289" t="s">
        <v>367</v>
      </c>
      <c r="E173" s="289" t="s">
        <v>366</v>
      </c>
      <c r="F173" s="289" t="s">
        <v>365</v>
      </c>
      <c r="G173" s="289" t="s">
        <v>364</v>
      </c>
      <c r="H173" s="289" t="s">
        <v>363</v>
      </c>
      <c r="I173" s="289" t="s">
        <v>366</v>
      </c>
    </row>
    <row r="174" spans="1:9" ht="14.25" customHeight="1" x14ac:dyDescent="0.2">
      <c r="A174" s="289"/>
      <c r="B174" s="289"/>
      <c r="C174" s="289" t="s">
        <v>362</v>
      </c>
      <c r="D174" s="289" t="s">
        <v>351</v>
      </c>
      <c r="E174" s="289" t="s">
        <v>350</v>
      </c>
      <c r="F174" s="289" t="s">
        <v>349</v>
      </c>
      <c r="G174" s="289" t="s">
        <v>348</v>
      </c>
      <c r="H174" s="289" t="s">
        <v>347</v>
      </c>
      <c r="I174" s="289" t="s">
        <v>772</v>
      </c>
    </row>
    <row r="175" spans="1:9" ht="14.25" customHeight="1" x14ac:dyDescent="0.2">
      <c r="A175" s="289"/>
      <c r="B175" s="289"/>
      <c r="C175" s="289" t="s">
        <v>361</v>
      </c>
      <c r="D175" s="289" t="s">
        <v>360</v>
      </c>
      <c r="E175" s="289" t="s">
        <v>359</v>
      </c>
      <c r="F175" s="289" t="s">
        <v>359</v>
      </c>
      <c r="G175" s="289" t="s">
        <v>358</v>
      </c>
      <c r="H175" s="289" t="s">
        <v>357</v>
      </c>
      <c r="I175" s="289" t="s">
        <v>773</v>
      </c>
    </row>
    <row r="176" spans="1:9" ht="14.25" customHeight="1" x14ac:dyDescent="0.2">
      <c r="A176" s="289"/>
      <c r="B176" s="289"/>
      <c r="C176" s="289" t="s">
        <v>340</v>
      </c>
      <c r="D176" s="289" t="s">
        <v>351</v>
      </c>
      <c r="E176" s="289" t="s">
        <v>350</v>
      </c>
      <c r="F176" s="289" t="s">
        <v>349</v>
      </c>
      <c r="G176" s="289" t="s">
        <v>348</v>
      </c>
      <c r="H176" s="289" t="s">
        <v>347</v>
      </c>
      <c r="I176" s="289" t="s">
        <v>774</v>
      </c>
    </row>
    <row r="177" spans="1:9" ht="14.25" customHeight="1" x14ac:dyDescent="0.2">
      <c r="A177" s="289"/>
      <c r="B177" s="289"/>
      <c r="C177" s="289" t="s">
        <v>356</v>
      </c>
      <c r="D177" s="289" t="s">
        <v>355</v>
      </c>
      <c r="E177" s="289" t="s">
        <v>354</v>
      </c>
      <c r="F177" s="289" t="s">
        <v>353</v>
      </c>
      <c r="G177" s="289" t="s">
        <v>353</v>
      </c>
      <c r="H177" s="289" t="s">
        <v>352</v>
      </c>
      <c r="I177" s="289" t="s">
        <v>355</v>
      </c>
    </row>
    <row r="178" spans="1:9" ht="14.25" customHeight="1" x14ac:dyDescent="0.2">
      <c r="A178" s="289"/>
      <c r="B178" s="289"/>
      <c r="C178" s="289" t="s">
        <v>340</v>
      </c>
      <c r="D178" s="289" t="s">
        <v>351</v>
      </c>
      <c r="E178" s="289" t="s">
        <v>350</v>
      </c>
      <c r="F178" s="289" t="s">
        <v>349</v>
      </c>
      <c r="G178" s="289" t="s">
        <v>348</v>
      </c>
      <c r="H178" s="289" t="s">
        <v>347</v>
      </c>
      <c r="I178" s="289" t="s">
        <v>774</v>
      </c>
    </row>
    <row r="179" spans="1:9" ht="14.25" customHeight="1" x14ac:dyDescent="0.2">
      <c r="A179" s="289"/>
      <c r="B179" s="289"/>
      <c r="C179" s="289" t="s">
        <v>346</v>
      </c>
      <c r="D179" s="289" t="s">
        <v>345</v>
      </c>
      <c r="E179" s="289" t="s">
        <v>344</v>
      </c>
      <c r="F179" s="289" t="s">
        <v>343</v>
      </c>
      <c r="G179" s="289" t="s">
        <v>342</v>
      </c>
      <c r="H179" s="289" t="s">
        <v>341</v>
      </c>
      <c r="I179" s="289" t="s">
        <v>345</v>
      </c>
    </row>
    <row r="180" spans="1:9" ht="14.25" customHeight="1" x14ac:dyDescent="0.2">
      <c r="A180" s="289"/>
      <c r="B180" s="289"/>
      <c r="C180" s="289" t="s">
        <v>340</v>
      </c>
      <c r="D180" s="289" t="s">
        <v>336</v>
      </c>
      <c r="E180" s="289" t="s">
        <v>336</v>
      </c>
      <c r="F180" s="289" t="s">
        <v>336</v>
      </c>
      <c r="G180" s="289" t="s">
        <v>336</v>
      </c>
      <c r="H180" s="289" t="s">
        <v>336</v>
      </c>
      <c r="I180" s="289" t="s">
        <v>336</v>
      </c>
    </row>
    <row r="181" spans="1:9" ht="14.25" customHeight="1" x14ac:dyDescent="0.2">
      <c r="A181" s="289"/>
      <c r="B181" s="289"/>
      <c r="C181" s="289" t="s">
        <v>339</v>
      </c>
      <c r="D181" s="289"/>
      <c r="E181" s="289"/>
      <c r="F181" s="289"/>
      <c r="G181" s="289"/>
      <c r="H181" s="289"/>
      <c r="I181" s="289"/>
    </row>
    <row r="182" spans="1:9" ht="14.25" customHeight="1" x14ac:dyDescent="0.2">
      <c r="A182" s="289" t="s">
        <v>338</v>
      </c>
      <c r="B182" s="289"/>
      <c r="C182" s="289" t="s">
        <v>336</v>
      </c>
      <c r="D182" s="289" t="s">
        <v>336</v>
      </c>
      <c r="E182" s="289" t="s">
        <v>336</v>
      </c>
      <c r="F182" s="289" t="s">
        <v>336</v>
      </c>
      <c r="G182" s="289" t="s">
        <v>336</v>
      </c>
      <c r="H182" s="289" t="s">
        <v>336</v>
      </c>
      <c r="I182" s="289" t="s">
        <v>775</v>
      </c>
    </row>
    <row r="183" spans="1:9" ht="14.25" customHeight="1" x14ac:dyDescent="0.2">
      <c r="A183" s="289"/>
      <c r="B183" s="289"/>
      <c r="C183" s="289"/>
      <c r="D183" s="289"/>
      <c r="E183" s="289"/>
      <c r="F183" s="289"/>
      <c r="G183" s="289"/>
      <c r="H183" s="289"/>
      <c r="I183" s="289" t="s">
        <v>776</v>
      </c>
    </row>
    <row r="184" spans="1:9" ht="14.25" customHeight="1" x14ac:dyDescent="0.2">
      <c r="A184" s="289" t="s">
        <v>337</v>
      </c>
      <c r="B184" s="289"/>
      <c r="C184" s="289" t="s">
        <v>336</v>
      </c>
      <c r="D184" s="289" t="s">
        <v>336</v>
      </c>
      <c r="E184" s="289" t="s">
        <v>336</v>
      </c>
      <c r="F184" s="289" t="s">
        <v>336</v>
      </c>
      <c r="G184" s="289">
        <v>0</v>
      </c>
      <c r="H184" s="289" t="s">
        <v>336</v>
      </c>
      <c r="I184" s="289">
        <v>0</v>
      </c>
    </row>
    <row r="185" spans="1:9" ht="14.25" customHeight="1" x14ac:dyDescent="0.2">
      <c r="A185" s="289"/>
      <c r="B185" s="289"/>
      <c r="C185" s="289"/>
      <c r="D185" s="289"/>
      <c r="E185" s="289"/>
      <c r="F185" s="289"/>
      <c r="G185" s="289" t="s">
        <v>335</v>
      </c>
      <c r="H185" s="289"/>
      <c r="I185" s="289" t="s">
        <v>777</v>
      </c>
    </row>
    <row r="186" spans="1:9" ht="14.25" customHeight="1" x14ac:dyDescent="0.2">
      <c r="A186" s="289" t="s">
        <v>334</v>
      </c>
      <c r="B186" s="289"/>
      <c r="C186" s="289"/>
      <c r="D186" s="289"/>
      <c r="E186" s="289"/>
      <c r="F186" s="289"/>
      <c r="G186" s="289"/>
      <c r="H186" s="289"/>
      <c r="I186" s="289"/>
    </row>
    <row r="187" spans="1:9" ht="14.25" customHeight="1" x14ac:dyDescent="0.2">
      <c r="A187" s="289" t="s">
        <v>333</v>
      </c>
      <c r="B187" s="289"/>
      <c r="C187" s="289"/>
      <c r="D187" s="289"/>
      <c r="E187" s="289"/>
      <c r="F187" s="289"/>
      <c r="G187" s="289"/>
      <c r="H187" s="289"/>
      <c r="I187" s="289"/>
    </row>
    <row r="188" spans="1:9" ht="14.25" customHeight="1" x14ac:dyDescent="0.2">
      <c r="A188" s="289">
        <v>2018</v>
      </c>
      <c r="B188" s="289" t="s">
        <v>332</v>
      </c>
      <c r="C188" s="289" t="s">
        <v>330</v>
      </c>
      <c r="D188" s="289"/>
      <c r="E188" s="289"/>
      <c r="F188" s="289"/>
      <c r="G188" s="289"/>
      <c r="H188" s="289"/>
      <c r="I188" s="289"/>
    </row>
    <row r="189" spans="1:9" ht="14.25" customHeight="1" x14ac:dyDescent="0.2">
      <c r="A189" s="289"/>
      <c r="B189" s="289"/>
      <c r="C189" s="289" t="s">
        <v>331</v>
      </c>
      <c r="D189" s="289"/>
      <c r="E189" s="289"/>
      <c r="F189" s="289"/>
      <c r="G189" s="289"/>
      <c r="H189" s="289"/>
      <c r="I189" s="289"/>
    </row>
    <row r="190" spans="1:9" ht="14.25" customHeight="1" x14ac:dyDescent="0.2">
      <c r="A190" s="289"/>
      <c r="B190" s="289"/>
      <c r="C190" s="289" t="s">
        <v>330</v>
      </c>
      <c r="D190" s="289"/>
      <c r="E190" s="289"/>
      <c r="F190" s="289"/>
      <c r="G190" s="289"/>
      <c r="H190" s="289"/>
      <c r="I190" s="289"/>
    </row>
    <row r="191" spans="1:9" ht="14.25" customHeight="1" x14ac:dyDescent="0.2">
      <c r="A191" s="289"/>
      <c r="B191" s="289"/>
      <c r="C191" s="289" t="s">
        <v>329</v>
      </c>
      <c r="D191" s="289"/>
      <c r="E191" s="289"/>
      <c r="F191" s="289"/>
      <c r="G191" s="289"/>
      <c r="H191" s="289"/>
      <c r="I191" s="289"/>
    </row>
    <row r="192" spans="1:9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V147"/>
  <sheetViews>
    <sheetView showGridLines="0" topLeftCell="A10" workbookViewId="0">
      <selection activeCell="H37" sqref="H37"/>
    </sheetView>
  </sheetViews>
  <sheetFormatPr baseColWidth="10" defaultColWidth="7.33203125" defaultRowHeight="15" x14ac:dyDescent="0.2"/>
  <cols>
    <col min="1" max="1" width="21.6640625" style="50" bestFit="1" customWidth="1"/>
    <col min="2" max="2" width="28.6640625" style="50" bestFit="1" customWidth="1"/>
    <col min="3" max="3" width="11" style="50" customWidth="1"/>
    <col min="4" max="4" width="11.1640625" style="50" customWidth="1"/>
    <col min="5" max="5" width="12.1640625" style="50" customWidth="1"/>
    <col min="6" max="6" width="11" style="50" customWidth="1"/>
    <col min="7" max="7" width="9.6640625" style="50" customWidth="1"/>
    <col min="8" max="13" width="10.33203125" style="50" bestFit="1" customWidth="1"/>
    <col min="14" max="14" width="7.33203125" style="50"/>
    <col min="15" max="15" width="11.6640625" style="50" bestFit="1" customWidth="1"/>
    <col min="16" max="16" width="13.83203125" style="50" customWidth="1"/>
    <col min="17" max="17" width="20" style="50" customWidth="1"/>
    <col min="18" max="18" width="16.33203125" style="50" customWidth="1"/>
    <col min="19" max="19" width="14.5" style="50" customWidth="1"/>
    <col min="20" max="22" width="7.33203125" style="50"/>
    <col min="23" max="23" width="12.1640625" style="50" customWidth="1"/>
    <col min="24" max="16384" width="7.33203125" style="50"/>
  </cols>
  <sheetData>
    <row r="1" spans="1:22" x14ac:dyDescent="0.2">
      <c r="A1" s="278" t="s">
        <v>594</v>
      </c>
    </row>
    <row r="3" spans="1:22" ht="16" thickBot="1" x14ac:dyDescent="0.25">
      <c r="A3" s="277" t="s">
        <v>593</v>
      </c>
    </row>
    <row r="4" spans="1:22" ht="16" thickBot="1" x14ac:dyDescent="0.25">
      <c r="A4" s="277" t="s">
        <v>592</v>
      </c>
      <c r="C4" s="276" t="s">
        <v>591</v>
      </c>
      <c r="H4" s="276" t="s">
        <v>590</v>
      </c>
    </row>
    <row r="5" spans="1:22" ht="16" thickBot="1" x14ac:dyDescent="0.25">
      <c r="A5" s="346" t="s">
        <v>589</v>
      </c>
      <c r="B5" s="347"/>
      <c r="C5" s="276">
        <v>2022</v>
      </c>
      <c r="D5" s="276">
        <v>2021</v>
      </c>
      <c r="E5" s="276">
        <v>2020</v>
      </c>
      <c r="F5" s="276">
        <v>2019</v>
      </c>
      <c r="G5" s="276">
        <v>2018</v>
      </c>
      <c r="H5" s="245">
        <v>2017</v>
      </c>
      <c r="I5" s="245">
        <v>2016</v>
      </c>
      <c r="J5" s="245">
        <v>2015</v>
      </c>
      <c r="K5" s="245">
        <v>2014</v>
      </c>
      <c r="L5" s="245">
        <v>2013</v>
      </c>
      <c r="M5" s="245">
        <v>2012</v>
      </c>
    </row>
    <row r="6" spans="1:22" ht="14.25" customHeight="1" thickBot="1" x14ac:dyDescent="0.25">
      <c r="A6" s="274"/>
      <c r="B6" s="275" t="s">
        <v>588</v>
      </c>
      <c r="C6" s="274"/>
      <c r="D6" s="274"/>
      <c r="E6" s="274"/>
      <c r="F6" s="274"/>
      <c r="G6" s="274"/>
      <c r="H6" s="273" t="s">
        <v>587</v>
      </c>
      <c r="I6" s="273" t="s">
        <v>586</v>
      </c>
      <c r="J6" s="273" t="s">
        <v>585</v>
      </c>
      <c r="K6" s="272" t="s">
        <v>584</v>
      </c>
      <c r="L6" s="273" t="s">
        <v>583</v>
      </c>
      <c r="M6" s="272" t="s">
        <v>582</v>
      </c>
    </row>
    <row r="7" spans="1:22" ht="16" thickBot="1" x14ac:dyDescent="0.25">
      <c r="A7" s="270"/>
      <c r="B7" s="271" t="s">
        <v>581</v>
      </c>
      <c r="C7" s="270" t="s">
        <v>580</v>
      </c>
      <c r="D7" s="270" t="s">
        <v>579</v>
      </c>
      <c r="E7" s="270" t="s">
        <v>578</v>
      </c>
      <c r="F7" s="270" t="s">
        <v>577</v>
      </c>
      <c r="G7" s="270" t="s">
        <v>576</v>
      </c>
      <c r="H7" s="270" t="s">
        <v>575</v>
      </c>
      <c r="I7" s="270" t="s">
        <v>574</v>
      </c>
      <c r="J7" s="270" t="s">
        <v>573</v>
      </c>
      <c r="K7" s="270" t="s">
        <v>572</v>
      </c>
      <c r="L7" s="270" t="s">
        <v>571</v>
      </c>
      <c r="M7" s="270" t="s">
        <v>570</v>
      </c>
      <c r="U7" s="253"/>
    </row>
    <row r="8" spans="1:22" ht="16" thickBot="1" x14ac:dyDescent="0.25">
      <c r="A8" s="258" t="s">
        <v>560</v>
      </c>
      <c r="B8" s="242" t="s">
        <v>569</v>
      </c>
      <c r="C8" s="257" t="s">
        <v>336</v>
      </c>
      <c r="D8" s="257" t="s">
        <v>336</v>
      </c>
      <c r="E8" s="257" t="s">
        <v>336</v>
      </c>
      <c r="F8" s="257" t="s">
        <v>336</v>
      </c>
      <c r="G8" s="257" t="s">
        <v>336</v>
      </c>
      <c r="H8" s="257" t="s">
        <v>336</v>
      </c>
      <c r="I8" s="257" t="s">
        <v>336</v>
      </c>
      <c r="J8" s="257" t="s">
        <v>336</v>
      </c>
      <c r="K8" s="257" t="s">
        <v>336</v>
      </c>
      <c r="L8" s="257" t="s">
        <v>336</v>
      </c>
      <c r="M8" s="257" t="s">
        <v>336</v>
      </c>
      <c r="O8" s="49"/>
      <c r="P8" s="49"/>
      <c r="Q8" s="49"/>
      <c r="R8" s="49"/>
      <c r="S8" s="49"/>
      <c r="T8" s="49"/>
      <c r="U8" s="49"/>
      <c r="V8" s="49"/>
    </row>
    <row r="9" spans="1:22" ht="16" thickBot="1" x14ac:dyDescent="0.25">
      <c r="A9" s="258" t="s">
        <v>560</v>
      </c>
      <c r="B9" s="242" t="s">
        <v>568</v>
      </c>
      <c r="C9" s="257">
        <v>953246.77709995164</v>
      </c>
      <c r="D9" s="257">
        <v>906484.00887724909</v>
      </c>
      <c r="E9" s="257">
        <v>862015.24945099163</v>
      </c>
      <c r="F9" s="257">
        <v>819727.96321736078</v>
      </c>
      <c r="G9" s="257">
        <v>779515.13515386544</v>
      </c>
      <c r="H9" s="257">
        <v>741275</v>
      </c>
      <c r="I9" s="257">
        <v>715413</v>
      </c>
      <c r="J9" s="257">
        <v>687819</v>
      </c>
      <c r="K9" s="257">
        <v>641535</v>
      </c>
      <c r="L9" s="257">
        <v>602204</v>
      </c>
      <c r="M9" s="257">
        <v>576708</v>
      </c>
      <c r="N9" s="266"/>
      <c r="O9" s="266"/>
      <c r="P9" s="266"/>
      <c r="Q9" s="269"/>
      <c r="R9" s="269"/>
      <c r="S9" s="269"/>
      <c r="T9" s="269"/>
      <c r="U9" s="269"/>
      <c r="V9" s="49"/>
    </row>
    <row r="10" spans="1:22" ht="16" thickBot="1" x14ac:dyDescent="0.25">
      <c r="A10" s="258" t="s">
        <v>560</v>
      </c>
      <c r="B10" s="242" t="s">
        <v>567</v>
      </c>
      <c r="C10" s="257">
        <v>630237.23419128684</v>
      </c>
      <c r="D10" s="257">
        <v>607527.47441543185</v>
      </c>
      <c r="E10" s="257">
        <v>585636.03060235677</v>
      </c>
      <c r="F10" s="257">
        <v>564533.41582566756</v>
      </c>
      <c r="G10" s="257">
        <v>544191.20568111015</v>
      </c>
      <c r="H10" s="257">
        <v>524582</v>
      </c>
      <c r="I10" s="257">
        <v>521167</v>
      </c>
      <c r="J10" s="257">
        <v>500190</v>
      </c>
      <c r="K10" s="257">
        <v>460131</v>
      </c>
      <c r="L10" s="257">
        <v>448547</v>
      </c>
      <c r="M10" s="257">
        <v>437382</v>
      </c>
      <c r="N10" s="266"/>
      <c r="O10" s="268"/>
      <c r="P10" s="268"/>
      <c r="Q10" s="268"/>
      <c r="R10" s="268"/>
      <c r="S10" s="268"/>
      <c r="T10" s="268"/>
      <c r="U10" s="268"/>
      <c r="V10" s="49"/>
    </row>
    <row r="11" spans="1:22" ht="16" thickBot="1" x14ac:dyDescent="0.25">
      <c r="A11" s="258" t="s">
        <v>560</v>
      </c>
      <c r="B11" s="242" t="s">
        <v>566</v>
      </c>
      <c r="C11" s="257">
        <v>156312.58617633148</v>
      </c>
      <c r="D11" s="257">
        <v>136057.00819167422</v>
      </c>
      <c r="E11" s="257">
        <v>118426.22485426118</v>
      </c>
      <c r="F11" s="257">
        <v>103080.10531492966</v>
      </c>
      <c r="G11" s="257">
        <v>89722.59417044709</v>
      </c>
      <c r="H11" s="257">
        <v>78096</v>
      </c>
      <c r="I11" s="257">
        <v>66329</v>
      </c>
      <c r="J11" s="257">
        <v>59133</v>
      </c>
      <c r="K11" s="257">
        <v>57250</v>
      </c>
      <c r="L11" s="257">
        <v>42179</v>
      </c>
      <c r="M11" s="257">
        <v>39977</v>
      </c>
      <c r="N11" s="266"/>
    </row>
    <row r="12" spans="1:22" ht="16" thickBot="1" x14ac:dyDescent="0.25">
      <c r="A12" s="258" t="s">
        <v>560</v>
      </c>
      <c r="B12" s="242" t="s">
        <v>565</v>
      </c>
      <c r="C12" s="257">
        <v>14119.099032991957</v>
      </c>
      <c r="D12" s="257">
        <v>14314.022324757665</v>
      </c>
      <c r="E12" s="257">
        <v>14511.636658606441</v>
      </c>
      <c r="F12" s="257">
        <v>14711.979186114309</v>
      </c>
      <c r="G12" s="257">
        <v>14915.087571758822</v>
      </c>
      <c r="H12" s="257">
        <v>15121</v>
      </c>
      <c r="I12" s="257">
        <v>16489</v>
      </c>
      <c r="J12" s="257">
        <v>16796</v>
      </c>
      <c r="K12" s="257">
        <v>16877</v>
      </c>
      <c r="L12" s="257">
        <v>17000</v>
      </c>
      <c r="M12" s="257">
        <v>16265</v>
      </c>
      <c r="N12" s="266"/>
    </row>
    <row r="13" spans="1:22" ht="16" thickBot="1" x14ac:dyDescent="0.25">
      <c r="A13" s="258" t="s">
        <v>564</v>
      </c>
      <c r="B13" s="242" t="s">
        <v>563</v>
      </c>
      <c r="C13" s="257" t="s">
        <v>336</v>
      </c>
      <c r="D13" s="257" t="s">
        <v>336</v>
      </c>
      <c r="E13" s="257" t="s">
        <v>336</v>
      </c>
      <c r="F13" s="257" t="s">
        <v>336</v>
      </c>
      <c r="G13" s="257" t="s">
        <v>336</v>
      </c>
      <c r="H13" s="257" t="s">
        <v>336</v>
      </c>
      <c r="I13" s="257" t="s">
        <v>336</v>
      </c>
      <c r="J13" s="257" t="s">
        <v>336</v>
      </c>
      <c r="K13" s="257" t="s">
        <v>336</v>
      </c>
      <c r="L13" s="257" t="s">
        <v>336</v>
      </c>
      <c r="M13" s="257" t="s">
        <v>336</v>
      </c>
      <c r="N13" s="266"/>
    </row>
    <row r="14" spans="1:22" ht="16" thickBot="1" x14ac:dyDescent="0.25">
      <c r="A14" s="258" t="s">
        <v>560</v>
      </c>
      <c r="B14" s="242" t="s">
        <v>562</v>
      </c>
      <c r="C14" s="257" t="s">
        <v>336</v>
      </c>
      <c r="D14" s="257" t="s">
        <v>336</v>
      </c>
      <c r="E14" s="257" t="s">
        <v>336</v>
      </c>
      <c r="F14" s="257" t="s">
        <v>336</v>
      </c>
      <c r="G14" s="257" t="s">
        <v>336</v>
      </c>
      <c r="H14" s="257" t="s">
        <v>336</v>
      </c>
      <c r="I14" s="257" t="s">
        <v>336</v>
      </c>
      <c r="J14" s="257" t="s">
        <v>336</v>
      </c>
      <c r="K14" s="257" t="s">
        <v>336</v>
      </c>
      <c r="L14" s="257" t="s">
        <v>336</v>
      </c>
      <c r="M14" s="257" t="s">
        <v>336</v>
      </c>
      <c r="N14" s="266"/>
    </row>
    <row r="15" spans="1:22" ht="16" thickBot="1" x14ac:dyDescent="0.25">
      <c r="A15" s="258" t="s">
        <v>560</v>
      </c>
      <c r="B15" s="242" t="s">
        <v>561</v>
      </c>
      <c r="C15" s="257" t="s">
        <v>336</v>
      </c>
      <c r="D15" s="257" t="s">
        <v>336</v>
      </c>
      <c r="E15" s="257" t="s">
        <v>336</v>
      </c>
      <c r="F15" s="257" t="s">
        <v>336</v>
      </c>
      <c r="G15" s="257" t="s">
        <v>336</v>
      </c>
      <c r="H15" s="257" t="s">
        <v>336</v>
      </c>
      <c r="I15" s="257" t="s">
        <v>336</v>
      </c>
      <c r="J15" s="257" t="s">
        <v>336</v>
      </c>
      <c r="K15" s="257" t="s">
        <v>336</v>
      </c>
      <c r="L15" s="257" t="s">
        <v>336</v>
      </c>
      <c r="M15" s="257" t="s">
        <v>336</v>
      </c>
      <c r="N15" s="266"/>
      <c r="O15" s="267"/>
    </row>
    <row r="16" spans="1:22" ht="16" thickBot="1" x14ac:dyDescent="0.25">
      <c r="A16" s="258" t="s">
        <v>560</v>
      </c>
      <c r="B16" s="242" t="s">
        <v>559</v>
      </c>
      <c r="C16" s="257" t="s">
        <v>336</v>
      </c>
      <c r="D16" s="257" t="s">
        <v>336</v>
      </c>
      <c r="E16" s="257" t="s">
        <v>336</v>
      </c>
      <c r="F16" s="257" t="s">
        <v>336</v>
      </c>
      <c r="G16" s="257" t="s">
        <v>336</v>
      </c>
      <c r="H16" s="257" t="s">
        <v>336</v>
      </c>
      <c r="I16" s="257" t="s">
        <v>336</v>
      </c>
      <c r="J16" s="257" t="s">
        <v>336</v>
      </c>
      <c r="K16" s="257" t="s">
        <v>336</v>
      </c>
      <c r="L16" s="257" t="s">
        <v>336</v>
      </c>
      <c r="M16" s="257" t="s">
        <v>336</v>
      </c>
      <c r="N16" s="266"/>
    </row>
    <row r="17" spans="1:14" ht="16" thickBot="1" x14ac:dyDescent="0.25">
      <c r="A17" s="258" t="s">
        <v>558</v>
      </c>
      <c r="B17" s="242" t="s">
        <v>557</v>
      </c>
      <c r="C17" s="257">
        <f>SUM(C8:C16)</f>
        <v>1753915.6965005619</v>
      </c>
      <c r="D17" s="257">
        <f>SUM(D8:D16)</f>
        <v>1664382.5138091128</v>
      </c>
      <c r="E17" s="257">
        <f>SUM(E8:E16)</f>
        <v>1580589.1415662158</v>
      </c>
      <c r="F17" s="257">
        <f>SUM(F8:F16)</f>
        <v>1502053.4635440724</v>
      </c>
      <c r="G17" s="257">
        <f>SUM(G8:G16)</f>
        <v>1428344.0225771815</v>
      </c>
      <c r="H17" s="257">
        <v>1359074</v>
      </c>
      <c r="I17" s="257">
        <v>1319398</v>
      </c>
      <c r="J17" s="257">
        <v>1263938</v>
      </c>
      <c r="K17" s="257">
        <v>1175793</v>
      </c>
      <c r="L17" s="257">
        <v>1109930</v>
      </c>
      <c r="M17" s="257">
        <v>1070332</v>
      </c>
      <c r="N17" s="266"/>
    </row>
    <row r="18" spans="1:14" ht="16" thickBot="1" x14ac:dyDescent="0.25">
      <c r="A18" s="244"/>
      <c r="B18" s="244"/>
      <c r="C18" s="257"/>
      <c r="D18" s="257"/>
      <c r="E18" s="257"/>
      <c r="F18" s="257"/>
      <c r="G18" s="257"/>
      <c r="H18" s="244"/>
      <c r="I18" s="244"/>
      <c r="J18" s="244"/>
      <c r="K18" s="244"/>
      <c r="L18" s="244"/>
      <c r="M18" s="244"/>
    </row>
    <row r="19" spans="1:14" ht="16" thickBot="1" x14ac:dyDescent="0.25">
      <c r="A19" s="258" t="s">
        <v>544</v>
      </c>
      <c r="B19" s="242" t="s">
        <v>556</v>
      </c>
      <c r="C19" s="257">
        <v>630030.29047504114</v>
      </c>
      <c r="D19" s="257">
        <v>603745.19491947314</v>
      </c>
      <c r="E19" s="257">
        <v>578556.72322280623</v>
      </c>
      <c r="F19" s="257">
        <v>554419.12383411429</v>
      </c>
      <c r="G19" s="257">
        <v>531288.55397401121</v>
      </c>
      <c r="H19" s="257">
        <v>509123</v>
      </c>
      <c r="I19" s="257">
        <v>489407</v>
      </c>
      <c r="J19" s="257">
        <v>465219</v>
      </c>
      <c r="K19" s="257">
        <v>437431</v>
      </c>
      <c r="L19" s="257">
        <v>417482</v>
      </c>
      <c r="M19" s="257">
        <v>411679</v>
      </c>
    </row>
    <row r="20" spans="1:14" ht="16" thickBot="1" x14ac:dyDescent="0.25">
      <c r="A20" s="258" t="s">
        <v>551</v>
      </c>
      <c r="B20" s="242" t="s">
        <v>423</v>
      </c>
      <c r="C20" s="257">
        <v>-221426.03991861522</v>
      </c>
      <c r="D20" s="257">
        <v>-140403.08355125051</v>
      </c>
      <c r="E20" s="257">
        <v>-89027.586267382663</v>
      </c>
      <c r="F20" s="257">
        <v>-56451.118566089841</v>
      </c>
      <c r="G20" s="257">
        <v>-35794.846529836403</v>
      </c>
      <c r="H20" s="257">
        <v>-22697</v>
      </c>
      <c r="I20" s="257">
        <v>116339</v>
      </c>
      <c r="J20" s="257">
        <v>56233</v>
      </c>
      <c r="K20" s="257">
        <v>140038</v>
      </c>
      <c r="L20" s="257">
        <v>27034</v>
      </c>
      <c r="M20" s="257">
        <v>62875</v>
      </c>
    </row>
    <row r="21" spans="1:14" ht="16" thickBot="1" x14ac:dyDescent="0.25">
      <c r="A21" s="258" t="s">
        <v>555</v>
      </c>
      <c r="B21" s="242" t="s">
        <v>554</v>
      </c>
      <c r="C21" s="257">
        <v>201803.51401998982</v>
      </c>
      <c r="D21" s="257">
        <v>197502.32902430664</v>
      </c>
      <c r="E21" s="257">
        <v>193292.81831118953</v>
      </c>
      <c r="F21" s="257">
        <v>189173.02796001136</v>
      </c>
      <c r="G21" s="257">
        <v>185141.0456954758</v>
      </c>
      <c r="H21" s="257">
        <v>181195</v>
      </c>
      <c r="I21" s="257">
        <v>175455</v>
      </c>
      <c r="J21" s="257">
        <v>178577</v>
      </c>
      <c r="K21" s="257">
        <v>170917</v>
      </c>
      <c r="L21" s="257">
        <v>162184</v>
      </c>
      <c r="M21" s="257">
        <v>163000</v>
      </c>
    </row>
    <row r="22" spans="1:14" ht="16" thickBot="1" x14ac:dyDescent="0.25">
      <c r="A22" s="258" t="s">
        <v>553</v>
      </c>
      <c r="B22" s="242" t="s">
        <v>552</v>
      </c>
      <c r="C22" s="257">
        <v>152419.12454159747</v>
      </c>
      <c r="D22" s="257">
        <v>142891.01679303101</v>
      </c>
      <c r="E22" s="257">
        <v>133958.53533179121</v>
      </c>
      <c r="F22" s="257">
        <v>125584.446041355</v>
      </c>
      <c r="G22" s="257">
        <v>117733.84240467359</v>
      </c>
      <c r="H22" s="257">
        <v>110374</v>
      </c>
      <c r="I22" s="257">
        <v>109579</v>
      </c>
      <c r="J22" s="257">
        <v>100709</v>
      </c>
      <c r="K22" s="257">
        <v>90515</v>
      </c>
      <c r="L22" s="257">
        <v>86663</v>
      </c>
      <c r="M22" s="257">
        <v>80169</v>
      </c>
    </row>
    <row r="23" spans="1:14" ht="16" thickBot="1" x14ac:dyDescent="0.25">
      <c r="A23" s="258" t="s">
        <v>551</v>
      </c>
      <c r="B23" s="242" t="s">
        <v>550</v>
      </c>
      <c r="C23" s="257" t="s">
        <v>336</v>
      </c>
      <c r="D23" s="257" t="s">
        <v>336</v>
      </c>
      <c r="E23" s="257" t="s">
        <v>336</v>
      </c>
      <c r="F23" s="257" t="s">
        <v>336</v>
      </c>
      <c r="G23" s="257" t="s">
        <v>336</v>
      </c>
      <c r="H23" s="257" t="s">
        <v>336</v>
      </c>
      <c r="I23" s="257" t="s">
        <v>336</v>
      </c>
      <c r="J23" s="257" t="s">
        <v>336</v>
      </c>
      <c r="K23" s="257" t="s">
        <v>336</v>
      </c>
      <c r="L23" s="257" t="s">
        <v>336</v>
      </c>
      <c r="M23" s="257" t="s">
        <v>336</v>
      </c>
    </row>
    <row r="24" spans="1:14" ht="16" thickBot="1" x14ac:dyDescent="0.25">
      <c r="A24" s="258" t="s">
        <v>549</v>
      </c>
      <c r="B24" s="242" t="s">
        <v>452</v>
      </c>
      <c r="C24" s="257">
        <v>91135.127100634534</v>
      </c>
      <c r="D24" s="257">
        <v>94492.631321447945</v>
      </c>
      <c r="E24" s="257">
        <v>97973.829171177145</v>
      </c>
      <c r="F24" s="257">
        <v>101583.27764002324</v>
      </c>
      <c r="G24" s="257">
        <v>105325.70160201345</v>
      </c>
      <c r="H24" s="257">
        <v>109206</v>
      </c>
      <c r="I24" s="257">
        <v>104290</v>
      </c>
      <c r="J24" s="257">
        <v>104788</v>
      </c>
      <c r="K24" s="257">
        <v>105449</v>
      </c>
      <c r="L24" s="257">
        <v>113682</v>
      </c>
      <c r="M24" s="257">
        <v>132397</v>
      </c>
    </row>
    <row r="25" spans="1:14" ht="16" thickBot="1" x14ac:dyDescent="0.25">
      <c r="A25" s="258" t="s">
        <v>548</v>
      </c>
      <c r="B25" s="242" t="s">
        <v>547</v>
      </c>
      <c r="C25" s="257">
        <v>839.16858162778669</v>
      </c>
      <c r="D25" s="257">
        <v>1040.9808905400441</v>
      </c>
      <c r="E25" s="257">
        <v>1291.3271995568971</v>
      </c>
      <c r="F25" s="257">
        <v>1601.8794883452401</v>
      </c>
      <c r="G25" s="257">
        <v>1987.1167400963177</v>
      </c>
      <c r="H25" s="257">
        <v>2465</v>
      </c>
      <c r="I25" s="257">
        <v>2603</v>
      </c>
      <c r="J25" s="257">
        <v>2623</v>
      </c>
      <c r="K25" s="257">
        <v>2658</v>
      </c>
      <c r="L25" s="257">
        <v>14393</v>
      </c>
      <c r="M25" s="257">
        <v>15648</v>
      </c>
    </row>
    <row r="26" spans="1:14" ht="16" thickBot="1" x14ac:dyDescent="0.25">
      <c r="A26" s="258" t="s">
        <v>542</v>
      </c>
      <c r="B26" s="242" t="s">
        <v>532</v>
      </c>
      <c r="C26" s="257" t="s">
        <v>336</v>
      </c>
      <c r="D26" s="257" t="s">
        <v>336</v>
      </c>
      <c r="E26" s="257" t="s">
        <v>336</v>
      </c>
      <c r="F26" s="257" t="s">
        <v>336</v>
      </c>
      <c r="G26" s="257" t="s">
        <v>336</v>
      </c>
      <c r="H26" s="257" t="s">
        <v>336</v>
      </c>
      <c r="I26" s="257">
        <v>0</v>
      </c>
      <c r="J26" s="257" t="s">
        <v>336</v>
      </c>
      <c r="K26" s="257" t="s">
        <v>336</v>
      </c>
      <c r="L26" s="257" t="s">
        <v>336</v>
      </c>
      <c r="M26" s="257" t="s">
        <v>336</v>
      </c>
    </row>
    <row r="27" spans="1:14" ht="16" thickBot="1" x14ac:dyDescent="0.25">
      <c r="A27" s="258" t="s">
        <v>542</v>
      </c>
      <c r="B27" s="242" t="s">
        <v>546</v>
      </c>
      <c r="C27" s="257" t="s">
        <v>336</v>
      </c>
      <c r="D27" s="257" t="s">
        <v>336</v>
      </c>
      <c r="E27" s="257" t="s">
        <v>336</v>
      </c>
      <c r="F27" s="257" t="s">
        <v>336</v>
      </c>
      <c r="G27" s="257" t="s">
        <v>336</v>
      </c>
      <c r="H27" s="257" t="s">
        <v>336</v>
      </c>
      <c r="I27" s="257" t="s">
        <v>336</v>
      </c>
      <c r="J27" s="257" t="s">
        <v>336</v>
      </c>
      <c r="K27" s="257" t="s">
        <v>336</v>
      </c>
      <c r="L27" s="257" t="s">
        <v>336</v>
      </c>
      <c r="M27" s="257" t="s">
        <v>336</v>
      </c>
    </row>
    <row r="28" spans="1:14" ht="16" thickBot="1" x14ac:dyDescent="0.25">
      <c r="A28" s="258" t="s">
        <v>542</v>
      </c>
      <c r="B28" s="242" t="s">
        <v>545</v>
      </c>
      <c r="C28" s="257" t="s">
        <v>336</v>
      </c>
      <c r="D28" s="257" t="s">
        <v>336</v>
      </c>
      <c r="E28" s="257" t="s">
        <v>336</v>
      </c>
      <c r="F28" s="257" t="s">
        <v>336</v>
      </c>
      <c r="G28" s="257" t="s">
        <v>336</v>
      </c>
      <c r="H28" s="257" t="s">
        <v>336</v>
      </c>
      <c r="I28" s="257" t="s">
        <v>336</v>
      </c>
      <c r="J28" s="257" t="s">
        <v>336</v>
      </c>
      <c r="K28" s="257" t="s">
        <v>336</v>
      </c>
      <c r="L28" s="257" t="s">
        <v>336</v>
      </c>
      <c r="M28" s="257" t="s">
        <v>336</v>
      </c>
    </row>
    <row r="29" spans="1:14" ht="16" thickBot="1" x14ac:dyDescent="0.25">
      <c r="A29" s="258" t="s">
        <v>544</v>
      </c>
      <c r="B29" s="242" t="s">
        <v>543</v>
      </c>
      <c r="C29" s="257" t="s">
        <v>336</v>
      </c>
      <c r="D29" s="257" t="s">
        <v>336</v>
      </c>
      <c r="E29" s="257" t="s">
        <v>336</v>
      </c>
      <c r="F29" s="257" t="s">
        <v>336</v>
      </c>
      <c r="G29" s="257" t="s">
        <v>336</v>
      </c>
      <c r="H29" s="257" t="s">
        <v>336</v>
      </c>
      <c r="I29" s="257" t="s">
        <v>336</v>
      </c>
      <c r="J29" s="257" t="s">
        <v>336</v>
      </c>
      <c r="K29" s="257" t="s">
        <v>336</v>
      </c>
      <c r="L29" s="257" t="s">
        <v>336</v>
      </c>
      <c r="M29" s="257" t="s">
        <v>336</v>
      </c>
    </row>
    <row r="30" spans="1:14" ht="16" thickBot="1" x14ac:dyDescent="0.25">
      <c r="A30" s="258" t="s">
        <v>542</v>
      </c>
      <c r="B30" s="242" t="s">
        <v>541</v>
      </c>
      <c r="C30" s="257">
        <f>D30+10000</f>
        <v>87116</v>
      </c>
      <c r="D30" s="257">
        <f>E30+10000</f>
        <v>77116</v>
      </c>
      <c r="E30" s="257">
        <f>F30+10000</f>
        <v>67116</v>
      </c>
      <c r="F30" s="257">
        <f>G30+10000</f>
        <v>57116</v>
      </c>
      <c r="G30" s="257">
        <f>H30+10000</f>
        <v>47116</v>
      </c>
      <c r="H30" s="257">
        <v>37116</v>
      </c>
      <c r="I30" s="257">
        <v>2935</v>
      </c>
      <c r="J30" s="257">
        <v>6557</v>
      </c>
      <c r="K30" s="257">
        <v>0</v>
      </c>
      <c r="L30" s="257">
        <v>789</v>
      </c>
      <c r="M30" s="257">
        <v>587</v>
      </c>
    </row>
    <row r="31" spans="1:14" ht="16" thickBot="1" x14ac:dyDescent="0.25">
      <c r="A31" s="258" t="s">
        <v>540</v>
      </c>
      <c r="B31" s="242" t="s">
        <v>539</v>
      </c>
      <c r="C31" s="257" t="s">
        <v>336</v>
      </c>
      <c r="D31" s="257" t="s">
        <v>336</v>
      </c>
      <c r="E31" s="257" t="s">
        <v>336</v>
      </c>
      <c r="F31" s="257" t="s">
        <v>336</v>
      </c>
      <c r="G31" s="257" t="s">
        <v>336</v>
      </c>
      <c r="H31" s="257" t="s">
        <v>336</v>
      </c>
      <c r="I31" s="257" t="s">
        <v>336</v>
      </c>
      <c r="J31" s="257" t="s">
        <v>336</v>
      </c>
      <c r="K31" s="257" t="s">
        <v>336</v>
      </c>
      <c r="L31" s="257" t="s">
        <v>336</v>
      </c>
      <c r="M31" s="257">
        <v>612</v>
      </c>
    </row>
    <row r="32" spans="1:14" ht="16" thickBot="1" x14ac:dyDescent="0.25">
      <c r="A32" s="258" t="s">
        <v>537</v>
      </c>
      <c r="B32" s="242" t="s">
        <v>538</v>
      </c>
      <c r="C32" s="257" t="s">
        <v>336</v>
      </c>
      <c r="D32" s="257" t="s">
        <v>336</v>
      </c>
      <c r="E32" s="257" t="s">
        <v>336</v>
      </c>
      <c r="F32" s="257" t="s">
        <v>336</v>
      </c>
      <c r="G32" s="257" t="s">
        <v>336</v>
      </c>
      <c r="H32" s="257" t="s">
        <v>336</v>
      </c>
      <c r="I32" s="257" t="s">
        <v>336</v>
      </c>
      <c r="J32" s="257" t="s">
        <v>336</v>
      </c>
      <c r="K32" s="257" t="s">
        <v>336</v>
      </c>
      <c r="L32" s="257">
        <v>0</v>
      </c>
      <c r="M32" s="257">
        <v>-47</v>
      </c>
    </row>
    <row r="33" spans="1:20" ht="16" thickBot="1" x14ac:dyDescent="0.25">
      <c r="A33" s="258" t="s">
        <v>537</v>
      </c>
      <c r="B33" s="242" t="s">
        <v>536</v>
      </c>
      <c r="C33" s="257" t="s">
        <v>336</v>
      </c>
      <c r="D33" s="257" t="s">
        <v>336</v>
      </c>
      <c r="E33" s="257" t="s">
        <v>336</v>
      </c>
      <c r="F33" s="257" t="s">
        <v>336</v>
      </c>
      <c r="G33" s="257" t="s">
        <v>336</v>
      </c>
      <c r="H33" s="257" t="s">
        <v>336</v>
      </c>
      <c r="I33" s="257" t="s">
        <v>336</v>
      </c>
      <c r="J33" s="257" t="s">
        <v>336</v>
      </c>
      <c r="K33" s="257" t="s">
        <v>336</v>
      </c>
      <c r="L33" s="257">
        <v>-180</v>
      </c>
      <c r="M33" s="257">
        <v>2168</v>
      </c>
    </row>
    <row r="34" spans="1:20" ht="16" thickBot="1" x14ac:dyDescent="0.25">
      <c r="A34" s="258" t="s">
        <v>535</v>
      </c>
      <c r="B34" s="242" t="s">
        <v>534</v>
      </c>
      <c r="C34" s="257">
        <f>SUM(C19:C33)</f>
        <v>941917.18480027549</v>
      </c>
      <c r="D34" s="257">
        <f>SUM(D19:D33)</f>
        <v>976385.06939754821</v>
      </c>
      <c r="E34" s="257">
        <f>SUM(E19:E33)</f>
        <v>983161.6469691383</v>
      </c>
      <c r="F34" s="257">
        <f>SUM(F19:F33)</f>
        <v>973026.63639775931</v>
      </c>
      <c r="G34" s="257">
        <f>SUM(G19:G33)</f>
        <v>952797.41388643393</v>
      </c>
      <c r="H34" s="257">
        <v>926782</v>
      </c>
      <c r="I34" s="257">
        <v>1000608</v>
      </c>
      <c r="J34" s="257">
        <v>914706</v>
      </c>
      <c r="K34" s="257">
        <v>947008</v>
      </c>
      <c r="L34" s="257">
        <v>822047</v>
      </c>
      <c r="M34" s="257">
        <v>869088</v>
      </c>
    </row>
    <row r="35" spans="1:20" ht="16" thickBot="1" x14ac:dyDescent="0.25">
      <c r="A35" s="244"/>
      <c r="B35" s="244"/>
      <c r="C35" s="265"/>
      <c r="D35" s="244"/>
      <c r="E35" s="244"/>
      <c r="F35" s="244"/>
      <c r="G35" s="244"/>
      <c r="H35" s="265"/>
      <c r="I35" s="244"/>
      <c r="J35" s="244"/>
      <c r="K35" s="244"/>
      <c r="L35" s="244"/>
      <c r="M35" s="244"/>
    </row>
    <row r="36" spans="1:20" ht="16" thickBot="1" x14ac:dyDescent="0.25">
      <c r="A36" s="258" t="s">
        <v>533</v>
      </c>
      <c r="B36" s="242" t="s">
        <v>457</v>
      </c>
      <c r="C36" s="257">
        <v>-226395.91435857894</v>
      </c>
      <c r="D36" s="257">
        <v>-192172.56200350879</v>
      </c>
      <c r="E36" s="257">
        <v>-163122.61505081799</v>
      </c>
      <c r="F36" s="257">
        <v>-138464.03078360119</v>
      </c>
      <c r="G36" s="257">
        <v>-117532.98471134287</v>
      </c>
      <c r="H36" s="257">
        <v>-99766</v>
      </c>
      <c r="I36" s="257">
        <v>-82377</v>
      </c>
      <c r="J36" s="257">
        <v>-76205</v>
      </c>
      <c r="K36" s="257">
        <v>-73057</v>
      </c>
      <c r="L36" s="257">
        <v>-75044</v>
      </c>
      <c r="M36" s="257">
        <v>-47444</v>
      </c>
    </row>
    <row r="37" spans="1:20" ht="16" thickBot="1" x14ac:dyDescent="0.25">
      <c r="A37" s="258" t="s">
        <v>523</v>
      </c>
      <c r="B37" s="242" t="s">
        <v>532</v>
      </c>
      <c r="C37" s="257" t="s">
        <v>336</v>
      </c>
      <c r="D37" s="257" t="s">
        <v>336</v>
      </c>
      <c r="E37" s="257" t="s">
        <v>336</v>
      </c>
      <c r="F37" s="257" t="s">
        <v>336</v>
      </c>
      <c r="G37" s="257" t="s">
        <v>336</v>
      </c>
      <c r="H37" s="257" t="s">
        <v>336</v>
      </c>
      <c r="I37" s="257" t="s">
        <v>336</v>
      </c>
      <c r="J37" s="257">
        <v>0</v>
      </c>
      <c r="K37" s="257">
        <v>10031</v>
      </c>
      <c r="L37" s="257">
        <v>0</v>
      </c>
      <c r="M37" s="257">
        <v>67319</v>
      </c>
    </row>
    <row r="38" spans="1:20" ht="16" thickBot="1" x14ac:dyDescent="0.25">
      <c r="A38" s="258" t="s">
        <v>531</v>
      </c>
      <c r="B38" s="242" t="s">
        <v>530</v>
      </c>
      <c r="C38" s="257">
        <v>5684.2593184268908</v>
      </c>
      <c r="D38" s="257">
        <v>3797.0250738169043</v>
      </c>
      <c r="E38" s="257">
        <v>2536.3725691501809</v>
      </c>
      <c r="F38" s="257">
        <v>1694.2700362709541</v>
      </c>
      <c r="G38" s="257">
        <v>1131.7544554455446</v>
      </c>
      <c r="H38" s="257">
        <v>756</v>
      </c>
      <c r="I38" s="257">
        <v>505</v>
      </c>
      <c r="J38" s="257" t="s">
        <v>336</v>
      </c>
      <c r="K38" s="257" t="s">
        <v>336</v>
      </c>
      <c r="L38" s="257" t="s">
        <v>336</v>
      </c>
      <c r="M38" s="257" t="s">
        <v>336</v>
      </c>
    </row>
    <row r="39" spans="1:20" ht="16" thickBot="1" x14ac:dyDescent="0.25">
      <c r="A39" s="258" t="s">
        <v>531</v>
      </c>
      <c r="B39" s="242" t="s">
        <v>530</v>
      </c>
      <c r="C39" s="257" t="s">
        <v>336</v>
      </c>
      <c r="D39" s="257" t="s">
        <v>336</v>
      </c>
      <c r="E39" s="257" t="s">
        <v>336</v>
      </c>
      <c r="F39" s="257" t="s">
        <v>336</v>
      </c>
      <c r="G39" s="257" t="s">
        <v>336</v>
      </c>
      <c r="H39" s="257" t="s">
        <v>336</v>
      </c>
      <c r="I39" s="257" t="s">
        <v>336</v>
      </c>
      <c r="J39" s="257">
        <v>302</v>
      </c>
      <c r="K39" s="257">
        <v>468</v>
      </c>
      <c r="L39" s="257">
        <v>899</v>
      </c>
      <c r="M39" s="257">
        <v>820</v>
      </c>
    </row>
    <row r="40" spans="1:20" ht="16" thickBot="1" x14ac:dyDescent="0.25">
      <c r="A40" s="258" t="s">
        <v>523</v>
      </c>
      <c r="B40" s="242" t="s">
        <v>446</v>
      </c>
      <c r="C40" s="257" t="s">
        <v>336</v>
      </c>
      <c r="D40" s="257" t="s">
        <v>336</v>
      </c>
      <c r="E40" s="257" t="s">
        <v>336</v>
      </c>
      <c r="F40" s="257" t="s">
        <v>336</v>
      </c>
      <c r="G40" s="257" t="s">
        <v>336</v>
      </c>
      <c r="H40" s="257" t="s">
        <v>336</v>
      </c>
      <c r="I40" s="257" t="s">
        <v>336</v>
      </c>
      <c r="J40" s="257" t="s">
        <v>336</v>
      </c>
      <c r="K40" s="257">
        <v>0</v>
      </c>
      <c r="L40" s="257">
        <v>0</v>
      </c>
      <c r="M40" s="257">
        <v>-2222</v>
      </c>
    </row>
    <row r="41" spans="1:20" ht="16" thickBot="1" x14ac:dyDescent="0.25">
      <c r="A41" s="258" t="s">
        <v>528</v>
      </c>
      <c r="B41" s="242" t="s">
        <v>529</v>
      </c>
      <c r="C41" s="257">
        <v>-12649.322386798312</v>
      </c>
      <c r="D41" s="257">
        <v>-5864.7251975013833</v>
      </c>
      <c r="E41" s="257">
        <v>-2719.1181148252326</v>
      </c>
      <c r="F41" s="257">
        <v>-1260.6904967210926</v>
      </c>
      <c r="G41" s="257">
        <v>-584.5058807329624</v>
      </c>
      <c r="H41" s="257">
        <v>-271</v>
      </c>
      <c r="I41" s="257">
        <v>-1684</v>
      </c>
      <c r="J41" s="257">
        <v>-223</v>
      </c>
      <c r="K41" s="257">
        <v>-356</v>
      </c>
      <c r="L41" s="257">
        <v>-1234</v>
      </c>
      <c r="M41" s="257" t="s">
        <v>336</v>
      </c>
    </row>
    <row r="42" spans="1:20" ht="16" thickBot="1" x14ac:dyDescent="0.25">
      <c r="A42" s="258" t="s">
        <v>528</v>
      </c>
      <c r="B42" s="242" t="s">
        <v>527</v>
      </c>
      <c r="C42" s="257" t="s">
        <v>336</v>
      </c>
      <c r="D42" s="257" t="s">
        <v>336</v>
      </c>
      <c r="E42" s="257" t="s">
        <v>336</v>
      </c>
      <c r="F42" s="257" t="s">
        <v>336</v>
      </c>
      <c r="G42" s="257" t="s">
        <v>336</v>
      </c>
      <c r="H42" s="257" t="s">
        <v>336</v>
      </c>
      <c r="I42" s="257" t="s">
        <v>336</v>
      </c>
      <c r="J42" s="257" t="s">
        <v>336</v>
      </c>
      <c r="K42" s="257" t="s">
        <v>336</v>
      </c>
      <c r="L42" s="257" t="s">
        <v>336</v>
      </c>
      <c r="M42" s="257" t="s">
        <v>336</v>
      </c>
    </row>
    <row r="43" spans="1:20" ht="16" thickBot="1" x14ac:dyDescent="0.25">
      <c r="A43" s="258" t="s">
        <v>526</v>
      </c>
      <c r="B43" s="242" t="s">
        <v>525</v>
      </c>
      <c r="C43" s="257">
        <v>-7221.7472620202707</v>
      </c>
      <c r="D43" s="257">
        <v>-6403.6992741428558</v>
      </c>
      <c r="E43" s="257">
        <v>-5678.3161893962488</v>
      </c>
      <c r="F43" s="257">
        <v>-5035.101332280371</v>
      </c>
      <c r="G43" s="257">
        <v>-4464.7470448501326</v>
      </c>
      <c r="H43" s="257">
        <v>-3959</v>
      </c>
      <c r="I43" s="257">
        <v>-1968</v>
      </c>
      <c r="J43" s="257">
        <v>-9882</v>
      </c>
      <c r="K43" s="257">
        <v>-5860</v>
      </c>
      <c r="L43" s="257">
        <v>-8579</v>
      </c>
      <c r="M43" s="257">
        <v>-8105</v>
      </c>
      <c r="O43" s="50" t="s">
        <v>524</v>
      </c>
    </row>
    <row r="44" spans="1:20" ht="16" thickBot="1" x14ac:dyDescent="0.25">
      <c r="A44" s="258" t="s">
        <v>523</v>
      </c>
      <c r="B44" s="242" t="s">
        <v>265</v>
      </c>
      <c r="C44" s="257" t="s">
        <v>336</v>
      </c>
      <c r="D44" s="257" t="s">
        <v>336</v>
      </c>
      <c r="E44" s="257" t="s">
        <v>336</v>
      </c>
      <c r="F44" s="257" t="s">
        <v>336</v>
      </c>
      <c r="G44" s="257" t="s">
        <v>336</v>
      </c>
      <c r="H44" s="257" t="s">
        <v>336</v>
      </c>
      <c r="I44" s="257" t="s">
        <v>336</v>
      </c>
      <c r="J44" s="257" t="s">
        <v>336</v>
      </c>
      <c r="K44" s="257" t="s">
        <v>336</v>
      </c>
      <c r="L44" s="257" t="s">
        <v>336</v>
      </c>
      <c r="M44" s="257" t="s">
        <v>336</v>
      </c>
      <c r="O44" s="264">
        <f>AVERAGE(O45:S45)-1</f>
        <v>3.5417654664391396E-2</v>
      </c>
    </row>
    <row r="45" spans="1:20" ht="16" thickBot="1" x14ac:dyDescent="0.25">
      <c r="A45" s="258" t="s">
        <v>523</v>
      </c>
      <c r="B45" s="242" t="s">
        <v>522</v>
      </c>
      <c r="C45" s="257" t="s">
        <v>336</v>
      </c>
      <c r="D45" s="257" t="s">
        <v>336</v>
      </c>
      <c r="E45" s="257" t="s">
        <v>336</v>
      </c>
      <c r="F45" s="257" t="s">
        <v>336</v>
      </c>
      <c r="G45" s="257" t="s">
        <v>336</v>
      </c>
      <c r="H45" s="257" t="s">
        <v>336</v>
      </c>
      <c r="I45" s="257" t="s">
        <v>336</v>
      </c>
      <c r="J45" s="257" t="s">
        <v>336</v>
      </c>
      <c r="K45" s="257" t="s">
        <v>336</v>
      </c>
      <c r="L45" s="257" t="s">
        <v>336</v>
      </c>
      <c r="M45" s="257" t="s">
        <v>336</v>
      </c>
      <c r="O45" s="50">
        <f>O46/P46</f>
        <v>1.0241745261253945</v>
      </c>
      <c r="P45" s="50">
        <f>P46/Q46</f>
        <v>1.0631438494594116</v>
      </c>
      <c r="Q45" s="50">
        <f>Q46/R46</f>
        <v>1.0590528518556233</v>
      </c>
      <c r="R45" s="50">
        <f>R46/S46</f>
        <v>1.1065751137704172</v>
      </c>
      <c r="S45" s="50">
        <f>S46/T46</f>
        <v>0.92414193211110951</v>
      </c>
    </row>
    <row r="46" spans="1:20" ht="16" thickBot="1" x14ac:dyDescent="0.25">
      <c r="A46" s="258" t="s">
        <v>521</v>
      </c>
      <c r="B46" s="242" t="s">
        <v>520</v>
      </c>
      <c r="C46" s="257">
        <f>C17-C34+SUM(C36:C45)</f>
        <v>571415.78701131581</v>
      </c>
      <c r="D46" s="257">
        <f>D17-D34+SUM(D36:D45)</f>
        <v>487353.48301022849</v>
      </c>
      <c r="E46" s="257">
        <f>E17-E34+SUM(E36:E45)</f>
        <v>428443.81781118817</v>
      </c>
      <c r="F46" s="257">
        <f>F17-F34+SUM(F36:F45)</f>
        <v>385961.27456998132</v>
      </c>
      <c r="G46" s="257">
        <f>G17-G34+SUM(G36:G45)</f>
        <v>354096.12550926709</v>
      </c>
      <c r="H46" s="257">
        <v>329052</v>
      </c>
      <c r="I46" s="257">
        <v>233266</v>
      </c>
      <c r="J46" s="257">
        <v>263224</v>
      </c>
      <c r="K46" s="257">
        <v>160011</v>
      </c>
      <c r="L46" s="257">
        <v>203925</v>
      </c>
      <c r="M46" s="257">
        <v>211612</v>
      </c>
      <c r="O46" s="253">
        <f t="shared" ref="O46:T46" si="0">H46+H30+H20-H36+H24+H25</f>
        <v>554908</v>
      </c>
      <c r="P46" s="253">
        <f t="shared" si="0"/>
        <v>541810</v>
      </c>
      <c r="Q46" s="253">
        <f t="shared" si="0"/>
        <v>509630</v>
      </c>
      <c r="R46" s="253">
        <f t="shared" si="0"/>
        <v>481213</v>
      </c>
      <c r="S46" s="253">
        <f t="shared" si="0"/>
        <v>434867</v>
      </c>
      <c r="T46" s="253">
        <f t="shared" si="0"/>
        <v>470563</v>
      </c>
    </row>
    <row r="47" spans="1:20" ht="16" thickBot="1" x14ac:dyDescent="0.25">
      <c r="A47" s="258" t="s">
        <v>519</v>
      </c>
      <c r="B47" s="242" t="s">
        <v>518</v>
      </c>
      <c r="C47" s="257">
        <v>67475.299927081942</v>
      </c>
      <c r="D47" s="257">
        <v>73089.844448505668</v>
      </c>
      <c r="E47" s="257">
        <v>79171.568963454643</v>
      </c>
      <c r="F47" s="257">
        <v>85759.346998626817</v>
      </c>
      <c r="G47" s="257">
        <v>92895.286703561142</v>
      </c>
      <c r="H47" s="257">
        <v>100625</v>
      </c>
      <c r="I47" s="257">
        <v>76539</v>
      </c>
      <c r="J47" s="257">
        <v>70369</v>
      </c>
      <c r="K47" s="257">
        <v>46522</v>
      </c>
      <c r="L47" s="257">
        <v>47601</v>
      </c>
      <c r="M47" s="257">
        <v>-172228</v>
      </c>
    </row>
    <row r="48" spans="1:20" ht="16" thickBot="1" x14ac:dyDescent="0.25">
      <c r="A48" s="258" t="s">
        <v>517</v>
      </c>
      <c r="B48" s="242" t="s">
        <v>516</v>
      </c>
      <c r="C48" s="257">
        <f>C46-C47</f>
        <v>503940.4870842339</v>
      </c>
      <c r="D48" s="257">
        <f>D46-D47</f>
        <v>414263.63856172282</v>
      </c>
      <c r="E48" s="257">
        <f>E46-E47</f>
        <v>349272.24884773354</v>
      </c>
      <c r="F48" s="257">
        <f>F46-F47</f>
        <v>300201.92757135449</v>
      </c>
      <c r="G48" s="257">
        <f>G46-G47</f>
        <v>261200.83880570595</v>
      </c>
      <c r="H48" s="257">
        <v>228427</v>
      </c>
      <c r="I48" s="257">
        <v>156727</v>
      </c>
      <c r="J48" s="257">
        <v>192855</v>
      </c>
      <c r="K48" s="257">
        <v>113489</v>
      </c>
      <c r="L48" s="257">
        <v>156324</v>
      </c>
      <c r="M48" s="257">
        <v>383840</v>
      </c>
      <c r="O48" s="263">
        <v>750000</v>
      </c>
    </row>
    <row r="49" spans="1:21" ht="16" thickBot="1" x14ac:dyDescent="0.25">
      <c r="A49" s="258" t="s">
        <v>515</v>
      </c>
      <c r="B49" s="242" t="s">
        <v>444</v>
      </c>
      <c r="C49" s="257">
        <v>-41455.630646883146</v>
      </c>
      <c r="D49" s="257">
        <v>-40996.444140709842</v>
      </c>
      <c r="E49" s="257">
        <v>-40542.343849464683</v>
      </c>
      <c r="F49" s="257">
        <v>-40093.27343529377</v>
      </c>
      <c r="G49" s="257">
        <v>-39649.17718437381</v>
      </c>
      <c r="H49" s="257">
        <v>-39210</v>
      </c>
      <c r="I49" s="257">
        <v>-38425</v>
      </c>
      <c r="J49" s="257">
        <v>-38165</v>
      </c>
      <c r="K49" s="257">
        <v>-38012</v>
      </c>
      <c r="L49" s="257">
        <v>-38321</v>
      </c>
      <c r="M49" s="257">
        <v>-37104</v>
      </c>
      <c r="O49" s="50">
        <f>(O48-P46)/3/P46</f>
        <v>0.12808303033658786</v>
      </c>
    </row>
    <row r="50" spans="1:21" ht="16" thickBot="1" x14ac:dyDescent="0.25">
      <c r="A50" s="258" t="s">
        <v>514</v>
      </c>
      <c r="B50" s="242" t="s">
        <v>513</v>
      </c>
      <c r="C50" s="257">
        <f>C48+C49</f>
        <v>462484.85643735074</v>
      </c>
      <c r="D50" s="257">
        <f>D48+D49</f>
        <v>373267.194421013</v>
      </c>
      <c r="E50" s="257">
        <f>E48+E49</f>
        <v>308729.90499826887</v>
      </c>
      <c r="F50" s="257">
        <f>F48+F49</f>
        <v>260108.65413606074</v>
      </c>
      <c r="G50" s="257">
        <f>G48+G49</f>
        <v>221551.66162133214</v>
      </c>
      <c r="H50" s="257">
        <v>189217</v>
      </c>
      <c r="I50" s="257">
        <v>118302</v>
      </c>
      <c r="J50" s="257">
        <v>154690</v>
      </c>
      <c r="K50" s="257">
        <v>75477</v>
      </c>
      <c r="L50" s="257">
        <v>118003</v>
      </c>
      <c r="M50" s="257">
        <v>346736</v>
      </c>
    </row>
    <row r="51" spans="1:21" ht="16" thickBot="1" x14ac:dyDescent="0.25">
      <c r="A51" s="244"/>
      <c r="B51" s="244"/>
      <c r="C51" s="244"/>
      <c r="D51" s="244"/>
      <c r="E51" s="244"/>
      <c r="F51" s="244"/>
      <c r="G51" s="244"/>
      <c r="H51" s="244"/>
      <c r="I51" s="244"/>
      <c r="J51" s="244"/>
      <c r="K51" s="244"/>
      <c r="L51" s="244"/>
      <c r="M51" s="244"/>
    </row>
    <row r="52" spans="1:21" ht="16" thickBot="1" x14ac:dyDescent="0.25">
      <c r="A52" s="258" t="s">
        <v>511</v>
      </c>
      <c r="B52" s="242" t="s">
        <v>512</v>
      </c>
      <c r="C52" s="257" t="s">
        <v>336</v>
      </c>
      <c r="D52" s="257" t="s">
        <v>336</v>
      </c>
      <c r="E52" s="257" t="s">
        <v>336</v>
      </c>
      <c r="F52" s="257" t="s">
        <v>336</v>
      </c>
      <c r="G52" s="257" t="s">
        <v>336</v>
      </c>
      <c r="H52" s="257">
        <v>84599</v>
      </c>
      <c r="I52" s="257" t="s">
        <v>336</v>
      </c>
      <c r="J52" s="257" t="s">
        <v>336</v>
      </c>
      <c r="K52" s="257" t="s">
        <v>336</v>
      </c>
      <c r="L52" s="257" t="s">
        <v>336</v>
      </c>
      <c r="M52" s="257" t="s">
        <v>336</v>
      </c>
    </row>
    <row r="53" spans="1:21" ht="16" thickBot="1" x14ac:dyDescent="0.25">
      <c r="A53" s="258" t="s">
        <v>511</v>
      </c>
      <c r="B53" s="242" t="s">
        <v>510</v>
      </c>
      <c r="C53" s="257" t="s">
        <v>336</v>
      </c>
      <c r="D53" s="257" t="s">
        <v>336</v>
      </c>
      <c r="E53" s="257" t="s">
        <v>336</v>
      </c>
      <c r="F53" s="257" t="s">
        <v>336</v>
      </c>
      <c r="G53" s="257" t="s">
        <v>336</v>
      </c>
      <c r="H53" s="257" t="s">
        <v>336</v>
      </c>
      <c r="I53" s="257" t="s">
        <v>336</v>
      </c>
      <c r="J53" s="257" t="s">
        <v>336</v>
      </c>
      <c r="K53" s="257" t="s">
        <v>336</v>
      </c>
      <c r="L53" s="257" t="s">
        <v>336</v>
      </c>
      <c r="M53" s="257" t="s">
        <v>336</v>
      </c>
    </row>
    <row r="54" spans="1:21" ht="16" thickBot="1" x14ac:dyDescent="0.25">
      <c r="A54" s="258" t="s">
        <v>509</v>
      </c>
      <c r="B54" s="242" t="s">
        <v>508</v>
      </c>
      <c r="C54" s="257" t="s">
        <v>336</v>
      </c>
      <c r="D54" s="257" t="s">
        <v>336</v>
      </c>
      <c r="E54" s="257" t="s">
        <v>336</v>
      </c>
      <c r="F54" s="257" t="s">
        <v>336</v>
      </c>
      <c r="G54" s="257" t="s">
        <v>336</v>
      </c>
      <c r="H54" s="257" t="s">
        <v>336</v>
      </c>
      <c r="I54" s="257" t="s">
        <v>336</v>
      </c>
      <c r="J54" s="257" t="s">
        <v>336</v>
      </c>
      <c r="K54" s="257" t="s">
        <v>336</v>
      </c>
      <c r="L54" s="257" t="s">
        <v>336</v>
      </c>
      <c r="M54" s="257" t="s">
        <v>336</v>
      </c>
    </row>
    <row r="55" spans="1:21" ht="16" thickBot="1" x14ac:dyDescent="0.25">
      <c r="A55" s="258" t="s">
        <v>506</v>
      </c>
      <c r="B55" s="242" t="s">
        <v>507</v>
      </c>
      <c r="C55" s="257" t="s">
        <v>336</v>
      </c>
      <c r="D55" s="257" t="s">
        <v>336</v>
      </c>
      <c r="E55" s="257" t="s">
        <v>336</v>
      </c>
      <c r="F55" s="257" t="s">
        <v>336</v>
      </c>
      <c r="G55" s="257" t="s">
        <v>336</v>
      </c>
      <c r="H55" s="257" t="s">
        <v>336</v>
      </c>
      <c r="I55" s="257" t="s">
        <v>336</v>
      </c>
      <c r="J55" s="257" t="s">
        <v>336</v>
      </c>
      <c r="K55" s="257" t="s">
        <v>336</v>
      </c>
      <c r="L55" s="257" t="s">
        <v>336</v>
      </c>
      <c r="M55" s="257" t="s">
        <v>336</v>
      </c>
    </row>
    <row r="56" spans="1:21" ht="16" thickBot="1" x14ac:dyDescent="0.25">
      <c r="A56" s="258" t="s">
        <v>506</v>
      </c>
      <c r="B56" s="242" t="s">
        <v>505</v>
      </c>
      <c r="C56" s="257" t="s">
        <v>336</v>
      </c>
      <c r="D56" s="257" t="s">
        <v>336</v>
      </c>
      <c r="E56" s="257" t="s">
        <v>336</v>
      </c>
      <c r="F56" s="257" t="s">
        <v>336</v>
      </c>
      <c r="G56" s="257" t="s">
        <v>336</v>
      </c>
      <c r="H56" s="257" t="s">
        <v>336</v>
      </c>
      <c r="I56" s="257">
        <v>0</v>
      </c>
      <c r="J56" s="257">
        <v>0</v>
      </c>
      <c r="K56" s="257">
        <v>545</v>
      </c>
      <c r="L56" s="257">
        <v>549</v>
      </c>
      <c r="M56" s="257">
        <v>7273</v>
      </c>
      <c r="O56" s="257">
        <v>273816</v>
      </c>
      <c r="P56" s="257">
        <v>118302</v>
      </c>
      <c r="Q56" s="257">
        <v>154690</v>
      </c>
      <c r="R56" s="257">
        <v>76022</v>
      </c>
      <c r="S56" s="257">
        <v>118552</v>
      </c>
      <c r="T56" s="257">
        <v>354009</v>
      </c>
    </row>
    <row r="57" spans="1:21" ht="16" thickBot="1" x14ac:dyDescent="0.25">
      <c r="A57" s="258" t="s">
        <v>504</v>
      </c>
      <c r="B57" s="242" t="s">
        <v>503</v>
      </c>
      <c r="C57" s="257">
        <f>C50</f>
        <v>462484.85643735074</v>
      </c>
      <c r="D57" s="257">
        <f>D50</f>
        <v>373267.194421013</v>
      </c>
      <c r="E57" s="257">
        <f>E50</f>
        <v>308729.90499826887</v>
      </c>
      <c r="F57" s="257">
        <f>F50</f>
        <v>260108.65413606074</v>
      </c>
      <c r="G57" s="257">
        <f>G50</f>
        <v>221551.66162133214</v>
      </c>
      <c r="H57" s="257">
        <v>273816</v>
      </c>
      <c r="I57" s="257">
        <v>118302</v>
      </c>
      <c r="J57" s="257">
        <v>154690</v>
      </c>
      <c r="K57" s="257">
        <v>76022</v>
      </c>
      <c r="L57" s="257">
        <v>118552</v>
      </c>
      <c r="M57" s="257">
        <v>354009</v>
      </c>
      <c r="O57" s="279">
        <f>(O56-P56)/P56</f>
        <v>1.3145508951666074</v>
      </c>
      <c r="P57" s="279">
        <f t="shared" ref="P57:R57" si="1">(P56-Q56)/Q56</f>
        <v>-0.23523175383024111</v>
      </c>
      <c r="Q57" s="279">
        <f t="shared" si="1"/>
        <v>1.0348057141353819</v>
      </c>
      <c r="R57" s="279">
        <f t="shared" si="1"/>
        <v>-0.3587455293879479</v>
      </c>
      <c r="S57" s="279">
        <f>(S56-T56)/T56</f>
        <v>-0.66511585863636236</v>
      </c>
      <c r="T57" s="253"/>
      <c r="U57" s="253"/>
    </row>
    <row r="58" spans="1:21" ht="16" thickBot="1" x14ac:dyDescent="0.25">
      <c r="A58" s="244"/>
      <c r="B58" s="244"/>
      <c r="C58" s="262">
        <f t="shared" ref="C58:L58" si="2">C57/D57-1</f>
        <v>0.2390182243438943</v>
      </c>
      <c r="D58" s="262">
        <f t="shared" si="2"/>
        <v>0.20904126350541263</v>
      </c>
      <c r="E58" s="262">
        <f t="shared" si="2"/>
        <v>0.18692669424514707</v>
      </c>
      <c r="F58" s="262">
        <f t="shared" si="2"/>
        <v>0.17403161065263761</v>
      </c>
      <c r="G58" s="262">
        <f t="shared" si="2"/>
        <v>-0.19087393862545599</v>
      </c>
      <c r="H58" s="262">
        <f t="shared" si="2"/>
        <v>1.3145508951666076</v>
      </c>
      <c r="I58" s="262">
        <f t="shared" si="2"/>
        <v>-0.23523175383024109</v>
      </c>
      <c r="J58" s="262">
        <f t="shared" si="2"/>
        <v>1.0348057141353819</v>
      </c>
      <c r="K58" s="262">
        <f t="shared" si="2"/>
        <v>-0.3587455293879479</v>
      </c>
      <c r="L58" s="262">
        <f t="shared" si="2"/>
        <v>-0.66511585863636236</v>
      </c>
      <c r="M58" s="262"/>
    </row>
    <row r="59" spans="1:21" ht="16" thickBot="1" x14ac:dyDescent="0.25">
      <c r="A59" s="258" t="s">
        <v>502</v>
      </c>
      <c r="B59" s="242" t="s">
        <v>501</v>
      </c>
      <c r="C59" s="243"/>
      <c r="D59" s="243"/>
      <c r="E59" s="243"/>
      <c r="F59" s="243"/>
      <c r="G59" s="243"/>
      <c r="H59" s="257" t="s">
        <v>336</v>
      </c>
      <c r="I59" s="257" t="s">
        <v>336</v>
      </c>
      <c r="J59" s="257" t="s">
        <v>336</v>
      </c>
      <c r="K59" s="257" t="s">
        <v>336</v>
      </c>
      <c r="L59" s="257" t="s">
        <v>336</v>
      </c>
      <c r="M59" s="257" t="s">
        <v>336</v>
      </c>
      <c r="Q59" s="280">
        <f>SUM(O57:S57)/5</f>
        <v>0.21805269348948753</v>
      </c>
    </row>
    <row r="60" spans="1:21" ht="16" thickBot="1" x14ac:dyDescent="0.25">
      <c r="A60" s="258" t="s">
        <v>500</v>
      </c>
      <c r="B60" s="242" t="s">
        <v>499</v>
      </c>
      <c r="C60" s="243"/>
      <c r="D60" s="243"/>
      <c r="E60" s="243"/>
      <c r="F60" s="243"/>
      <c r="G60" s="243"/>
      <c r="H60" s="257">
        <v>189217</v>
      </c>
      <c r="I60" s="257">
        <v>118302</v>
      </c>
      <c r="J60" s="257">
        <v>154690</v>
      </c>
      <c r="K60" s="257">
        <v>75477</v>
      </c>
      <c r="L60" s="257">
        <v>118003</v>
      </c>
      <c r="M60" s="257">
        <v>346736</v>
      </c>
    </row>
    <row r="61" spans="1:21" ht="16" thickBot="1" x14ac:dyDescent="0.25">
      <c r="A61" s="258" t="s">
        <v>498</v>
      </c>
      <c r="B61" s="242" t="s">
        <v>497</v>
      </c>
      <c r="C61" s="243"/>
      <c r="D61" s="243"/>
      <c r="E61" s="243"/>
      <c r="F61" s="243"/>
      <c r="G61" s="243"/>
      <c r="H61" s="257">
        <v>273816</v>
      </c>
      <c r="I61" s="257">
        <v>118302</v>
      </c>
      <c r="J61" s="257">
        <v>154690</v>
      </c>
      <c r="K61" s="257">
        <v>76022</v>
      </c>
      <c r="L61" s="257">
        <v>118552</v>
      </c>
      <c r="M61" s="257">
        <v>354009</v>
      </c>
    </row>
    <row r="62" spans="1:21" ht="16" thickBot="1" x14ac:dyDescent="0.25">
      <c r="A62" s="258" t="s">
        <v>496</v>
      </c>
      <c r="B62" s="242" t="s">
        <v>495</v>
      </c>
      <c r="C62" s="243"/>
      <c r="D62" s="243"/>
      <c r="E62" s="243"/>
      <c r="F62" s="243"/>
      <c r="G62" s="243"/>
      <c r="H62" s="257">
        <v>86802</v>
      </c>
      <c r="I62" s="257">
        <v>92349</v>
      </c>
      <c r="J62" s="257">
        <v>93580</v>
      </c>
      <c r="K62" s="257">
        <v>94477</v>
      </c>
      <c r="L62" s="257">
        <v>96940</v>
      </c>
      <c r="M62" s="257">
        <v>107684</v>
      </c>
    </row>
    <row r="63" spans="1:21" ht="16" thickBot="1" x14ac:dyDescent="0.25">
      <c r="A63" s="258" t="s">
        <v>494</v>
      </c>
      <c r="B63" s="242" t="s">
        <v>493</v>
      </c>
      <c r="C63" s="243"/>
      <c r="D63" s="243"/>
      <c r="E63" s="243"/>
      <c r="F63" s="243"/>
      <c r="G63" s="243"/>
      <c r="H63" s="259">
        <v>2.1800000000000002</v>
      </c>
      <c r="I63" s="259">
        <v>1.28</v>
      </c>
      <c r="J63" s="259">
        <v>1.65</v>
      </c>
      <c r="K63" s="259">
        <v>0.8</v>
      </c>
      <c r="L63" s="259">
        <v>1.22</v>
      </c>
      <c r="M63" s="259">
        <v>3.22</v>
      </c>
      <c r="O63" s="259">
        <v>2.1800000000000002</v>
      </c>
      <c r="P63" s="259">
        <v>1.28</v>
      </c>
      <c r="Q63" s="259">
        <v>1.65</v>
      </c>
      <c r="R63" s="259">
        <v>0.8</v>
      </c>
      <c r="S63" s="259">
        <v>1.22</v>
      </c>
      <c r="T63" s="259">
        <v>3.22</v>
      </c>
    </row>
    <row r="64" spans="1:21" ht="16" thickBot="1" x14ac:dyDescent="0.25">
      <c r="A64" s="258" t="s">
        <v>492</v>
      </c>
      <c r="B64" s="242" t="s">
        <v>491</v>
      </c>
      <c r="C64" s="243"/>
      <c r="D64" s="243"/>
      <c r="E64" s="243"/>
      <c r="F64" s="243"/>
      <c r="G64" s="243"/>
      <c r="H64" s="259">
        <v>3.15</v>
      </c>
      <c r="I64" s="259">
        <v>1.28</v>
      </c>
      <c r="J64" s="259">
        <v>1.65</v>
      </c>
      <c r="K64" s="259">
        <v>0.8</v>
      </c>
      <c r="L64" s="259">
        <v>1.22</v>
      </c>
      <c r="M64" s="259">
        <v>3.29</v>
      </c>
      <c r="O64" s="50">
        <f>(O63-P63)/P63</f>
        <v>0.70312500000000011</v>
      </c>
      <c r="P64" s="50">
        <f t="shared" ref="P64:R64" si="3">(P63-Q63)/Q63</f>
        <v>-0.22424242424242419</v>
      </c>
      <c r="Q64" s="50">
        <f t="shared" si="3"/>
        <v>1.0624999999999998</v>
      </c>
      <c r="R64" s="50">
        <f t="shared" si="3"/>
        <v>-0.34426229508196715</v>
      </c>
      <c r="S64" s="50">
        <f>(S63-T63)/T63</f>
        <v>-0.6211180124223602</v>
      </c>
    </row>
    <row r="65" spans="1:20" ht="16" thickBot="1" x14ac:dyDescent="0.25">
      <c r="A65" s="258" t="s">
        <v>490</v>
      </c>
      <c r="B65" s="242" t="s">
        <v>489</v>
      </c>
      <c r="C65" s="243"/>
      <c r="D65" s="243"/>
      <c r="E65" s="243"/>
      <c r="F65" s="243"/>
      <c r="G65" s="243"/>
      <c r="H65" s="257" t="s">
        <v>336</v>
      </c>
      <c r="I65" s="257" t="s">
        <v>336</v>
      </c>
      <c r="J65" s="257">
        <v>120</v>
      </c>
      <c r="K65" s="257" t="s">
        <v>336</v>
      </c>
      <c r="L65" s="257">
        <v>0</v>
      </c>
      <c r="M65" s="257" t="s">
        <v>336</v>
      </c>
      <c r="O65" s="50" t="s">
        <v>643</v>
      </c>
      <c r="Q65" s="261"/>
    </row>
    <row r="66" spans="1:20" ht="16" thickBot="1" x14ac:dyDescent="0.25">
      <c r="A66" s="258" t="s">
        <v>488</v>
      </c>
      <c r="B66" s="242" t="s">
        <v>487</v>
      </c>
      <c r="C66" s="243"/>
      <c r="D66" s="243"/>
      <c r="E66" s="243"/>
      <c r="F66" s="243"/>
      <c r="G66" s="243"/>
      <c r="H66" s="257">
        <v>273816</v>
      </c>
      <c r="I66" s="257">
        <v>118302</v>
      </c>
      <c r="J66" s="257">
        <v>154810</v>
      </c>
      <c r="K66" s="257">
        <v>76022</v>
      </c>
      <c r="L66" s="257">
        <v>118552</v>
      </c>
      <c r="M66" s="257">
        <v>354009</v>
      </c>
      <c r="O66" s="50">
        <f>AVERAGE(O64:S64)</f>
        <v>0.11520045365064965</v>
      </c>
      <c r="Q66" s="253"/>
    </row>
    <row r="67" spans="1:20" ht="16" thickBot="1" x14ac:dyDescent="0.25">
      <c r="A67" s="258" t="s">
        <v>486</v>
      </c>
      <c r="B67" s="242" t="s">
        <v>485</v>
      </c>
      <c r="C67" s="243"/>
      <c r="D67" s="243"/>
      <c r="E67" s="243"/>
      <c r="F67" s="243"/>
      <c r="G67" s="243"/>
      <c r="H67" s="257">
        <v>88494</v>
      </c>
      <c r="I67" s="257">
        <v>94398</v>
      </c>
      <c r="J67" s="257">
        <v>97981</v>
      </c>
      <c r="K67" s="257">
        <v>98139</v>
      </c>
      <c r="L67" s="257">
        <v>100371</v>
      </c>
      <c r="M67" s="257">
        <v>110936</v>
      </c>
    </row>
    <row r="68" spans="1:20" ht="16" thickBot="1" x14ac:dyDescent="0.25">
      <c r="A68" s="258" t="s">
        <v>484</v>
      </c>
      <c r="B68" s="242" t="s">
        <v>483</v>
      </c>
      <c r="C68" s="243"/>
      <c r="D68" s="243"/>
      <c r="E68" s="243"/>
      <c r="F68" s="243"/>
      <c r="G68" s="243"/>
      <c r="H68" s="259">
        <v>2.14</v>
      </c>
      <c r="I68" s="259">
        <v>1.25</v>
      </c>
      <c r="J68" s="259">
        <v>1.58</v>
      </c>
      <c r="K68" s="259">
        <v>0.77</v>
      </c>
      <c r="L68" s="259">
        <v>1.18</v>
      </c>
      <c r="M68" s="259">
        <v>3.13</v>
      </c>
    </row>
    <row r="69" spans="1:20" x14ac:dyDescent="0.2">
      <c r="A69" s="258" t="s">
        <v>482</v>
      </c>
      <c r="B69" s="242" t="s">
        <v>481</v>
      </c>
      <c r="C69" s="243"/>
      <c r="D69" s="243"/>
      <c r="E69" s="243"/>
      <c r="F69" s="243"/>
      <c r="G69" s="243"/>
      <c r="H69" s="259">
        <v>3.09</v>
      </c>
      <c r="I69" s="259">
        <v>1.25</v>
      </c>
      <c r="J69" s="259">
        <v>1.58</v>
      </c>
      <c r="K69" s="259">
        <v>0.77</v>
      </c>
      <c r="L69" s="259">
        <v>1.18</v>
      </c>
      <c r="M69" s="259">
        <v>3.19</v>
      </c>
    </row>
    <row r="70" spans="1:20" ht="12" customHeight="1" thickBot="1" x14ac:dyDescent="0.25">
      <c r="A70" s="252"/>
      <c r="B70" s="243" t="s">
        <v>247</v>
      </c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O70" s="50" t="s">
        <v>480</v>
      </c>
    </row>
    <row r="71" spans="1:20" ht="16" thickBot="1" x14ac:dyDescent="0.25">
      <c r="A71" s="258" t="s">
        <v>479</v>
      </c>
      <c r="B71" s="242" t="s">
        <v>478</v>
      </c>
      <c r="C71" s="259">
        <v>5.1804872009751861</v>
      </c>
      <c r="D71" s="259">
        <v>4.5201905427320135</v>
      </c>
      <c r="E71" s="259">
        <v>3.9440542462411154</v>
      </c>
      <c r="F71" s="259">
        <v>3.4413513656640577</v>
      </c>
      <c r="G71" s="259">
        <v>3.0027221946160507</v>
      </c>
      <c r="H71" s="259">
        <v>2.62</v>
      </c>
      <c r="I71" s="259">
        <v>2.38</v>
      </c>
      <c r="J71" s="259">
        <v>2.14</v>
      </c>
      <c r="K71" s="259">
        <v>1.93</v>
      </c>
      <c r="L71" s="259">
        <v>1.82</v>
      </c>
      <c r="M71" s="259">
        <v>1.35</v>
      </c>
      <c r="O71" s="259">
        <v>2.62</v>
      </c>
      <c r="P71" s="259">
        <v>2.38</v>
      </c>
      <c r="Q71" s="259">
        <v>2.14</v>
      </c>
      <c r="R71" s="259">
        <v>1.93</v>
      </c>
      <c r="S71" s="259">
        <v>1.82</v>
      </c>
      <c r="T71" s="260">
        <v>1.35</v>
      </c>
    </row>
    <row r="72" spans="1:20" ht="16" thickBot="1" x14ac:dyDescent="0.25">
      <c r="A72" s="258" t="s">
        <v>477</v>
      </c>
      <c r="B72" s="242" t="s">
        <v>476</v>
      </c>
      <c r="C72" s="257">
        <v>344871.45736388059</v>
      </c>
      <c r="D72" s="257">
        <v>316940.29829818831</v>
      </c>
      <c r="E72" s="257">
        <v>291271.28540346737</v>
      </c>
      <c r="F72" s="257">
        <v>267681.20733188913</v>
      </c>
      <c r="G72" s="257">
        <v>246001.69103316919</v>
      </c>
      <c r="H72" s="257">
        <v>226078</v>
      </c>
      <c r="I72" s="257">
        <v>219093</v>
      </c>
      <c r="J72" s="257">
        <v>199362</v>
      </c>
      <c r="K72" s="257">
        <v>182062</v>
      </c>
      <c r="L72" s="257">
        <v>175989</v>
      </c>
      <c r="M72" s="257">
        <v>149111</v>
      </c>
    </row>
    <row r="73" spans="1:20" ht="16" thickBot="1" x14ac:dyDescent="0.25">
      <c r="A73" s="258" t="s">
        <v>475</v>
      </c>
      <c r="B73" s="242" t="s">
        <v>474</v>
      </c>
      <c r="C73" s="243"/>
      <c r="D73" s="243"/>
      <c r="E73" s="243"/>
      <c r="F73" s="243"/>
      <c r="G73" s="243"/>
      <c r="H73" s="257">
        <v>370127</v>
      </c>
      <c r="I73" s="257">
        <v>238169</v>
      </c>
      <c r="J73" s="257">
        <v>279663</v>
      </c>
      <c r="K73" s="257">
        <v>165871</v>
      </c>
      <c r="L73" s="257">
        <v>213113</v>
      </c>
      <c r="M73" s="257">
        <v>223418</v>
      </c>
    </row>
    <row r="74" spans="1:20" ht="16" thickBot="1" x14ac:dyDescent="0.25">
      <c r="A74" s="258" t="s">
        <v>473</v>
      </c>
      <c r="B74" s="242" t="s">
        <v>472</v>
      </c>
      <c r="C74" s="243"/>
      <c r="D74" s="243"/>
      <c r="E74" s="243"/>
      <c r="F74" s="243"/>
      <c r="G74" s="243"/>
      <c r="H74" s="257" t="s">
        <v>336</v>
      </c>
      <c r="I74" s="257" t="s">
        <v>336</v>
      </c>
      <c r="J74" s="257" t="s">
        <v>336</v>
      </c>
      <c r="K74" s="257" t="s">
        <v>336</v>
      </c>
      <c r="L74" s="257" t="s">
        <v>336</v>
      </c>
      <c r="M74" s="257">
        <v>993</v>
      </c>
    </row>
    <row r="75" spans="1:20" ht="16" thickBot="1" x14ac:dyDescent="0.25">
      <c r="A75" s="258" t="s">
        <v>471</v>
      </c>
      <c r="B75" s="242" t="s">
        <v>470</v>
      </c>
      <c r="C75" s="243"/>
      <c r="D75" s="243"/>
      <c r="E75" s="243"/>
      <c r="F75" s="243"/>
      <c r="G75" s="243"/>
      <c r="H75" s="257">
        <v>113186</v>
      </c>
      <c r="I75" s="257">
        <v>78148</v>
      </c>
      <c r="J75" s="257">
        <v>74764</v>
      </c>
      <c r="K75" s="257">
        <v>48226</v>
      </c>
      <c r="L75" s="257">
        <v>49746</v>
      </c>
      <c r="M75" s="257">
        <v>-168096</v>
      </c>
    </row>
    <row r="76" spans="1:20" ht="16" thickBot="1" x14ac:dyDescent="0.25">
      <c r="A76" s="258" t="s">
        <v>469</v>
      </c>
      <c r="B76" s="242" t="s">
        <v>468</v>
      </c>
      <c r="C76" s="243"/>
      <c r="D76" s="243"/>
      <c r="E76" s="243"/>
      <c r="F76" s="243"/>
      <c r="G76" s="243"/>
      <c r="H76" s="257">
        <v>256941</v>
      </c>
      <c r="I76" s="257">
        <v>160021</v>
      </c>
      <c r="J76" s="257">
        <v>204899</v>
      </c>
      <c r="K76" s="257">
        <v>117645</v>
      </c>
      <c r="L76" s="257">
        <v>163367</v>
      </c>
      <c r="M76" s="257">
        <v>391514</v>
      </c>
    </row>
    <row r="77" spans="1:20" ht="16" thickBot="1" x14ac:dyDescent="0.25">
      <c r="A77" s="258" t="s">
        <v>467</v>
      </c>
      <c r="B77" s="242" t="s">
        <v>466</v>
      </c>
      <c r="C77" s="243"/>
      <c r="D77" s="243"/>
      <c r="E77" s="243"/>
      <c r="F77" s="243"/>
      <c r="G77" s="243"/>
      <c r="H77" s="257">
        <v>217731</v>
      </c>
      <c r="I77" s="257">
        <v>121596</v>
      </c>
      <c r="J77" s="257">
        <v>166734</v>
      </c>
      <c r="K77" s="257">
        <v>79633</v>
      </c>
      <c r="L77" s="257">
        <v>125046</v>
      </c>
      <c r="M77" s="257">
        <v>354410</v>
      </c>
      <c r="O77" s="50" t="s">
        <v>465</v>
      </c>
    </row>
    <row r="78" spans="1:20" ht="16" thickBot="1" x14ac:dyDescent="0.25">
      <c r="A78" s="258" t="s">
        <v>464</v>
      </c>
      <c r="B78" s="242" t="s">
        <v>463</v>
      </c>
      <c r="C78" s="243"/>
      <c r="D78" s="243"/>
      <c r="E78" s="243"/>
      <c r="F78" s="243"/>
      <c r="G78" s="243"/>
      <c r="H78" s="259">
        <v>2.5099999999999998</v>
      </c>
      <c r="I78" s="259">
        <v>1.32</v>
      </c>
      <c r="J78" s="259">
        <v>1.78</v>
      </c>
      <c r="K78" s="259">
        <v>0.84</v>
      </c>
      <c r="L78" s="259">
        <v>1.29</v>
      </c>
      <c r="M78" s="259">
        <v>3.29</v>
      </c>
      <c r="O78" s="259">
        <v>2.5099999999999998</v>
      </c>
      <c r="P78" s="259">
        <v>1.32</v>
      </c>
      <c r="Q78" s="259">
        <v>1.78</v>
      </c>
      <c r="R78" s="259">
        <v>0.84</v>
      </c>
      <c r="S78" s="259">
        <v>1.29</v>
      </c>
    </row>
    <row r="79" spans="1:20" ht="16" thickBot="1" x14ac:dyDescent="0.25">
      <c r="A79" s="258" t="s">
        <v>462</v>
      </c>
      <c r="B79" s="242" t="s">
        <v>461</v>
      </c>
      <c r="C79" s="243"/>
      <c r="D79" s="243"/>
      <c r="E79" s="243"/>
      <c r="F79" s="243"/>
      <c r="G79" s="243"/>
      <c r="H79" s="259">
        <v>2.46</v>
      </c>
      <c r="I79" s="259">
        <v>1.29</v>
      </c>
      <c r="J79" s="259">
        <v>1.7</v>
      </c>
      <c r="K79" s="259">
        <v>0.81</v>
      </c>
      <c r="L79" s="259">
        <v>1.25</v>
      </c>
      <c r="M79" s="259">
        <v>3.19</v>
      </c>
      <c r="O79" s="50" t="s">
        <v>460</v>
      </c>
    </row>
    <row r="80" spans="1:20" ht="16" thickBot="1" x14ac:dyDescent="0.25">
      <c r="A80" s="258" t="s">
        <v>459</v>
      </c>
      <c r="B80" s="242" t="s">
        <v>458</v>
      </c>
      <c r="C80" s="243"/>
      <c r="D80" s="243"/>
      <c r="E80" s="243"/>
      <c r="F80" s="243"/>
      <c r="G80" s="243"/>
      <c r="H80" s="257">
        <v>-84599</v>
      </c>
      <c r="I80" s="257" t="s">
        <v>336</v>
      </c>
      <c r="J80" s="257" t="s">
        <v>336</v>
      </c>
      <c r="K80" s="257" t="s">
        <v>336</v>
      </c>
      <c r="L80" s="257" t="s">
        <v>336</v>
      </c>
      <c r="M80" s="257" t="s">
        <v>336</v>
      </c>
      <c r="O80" s="50">
        <f>O71/O78</f>
        <v>1.0438247011952193</v>
      </c>
      <c r="P80" s="50">
        <f>P71/P78</f>
        <v>1.8030303030303028</v>
      </c>
      <c r="Q80" s="50">
        <f>Q71/Q78</f>
        <v>1.202247191011236</v>
      </c>
      <c r="R80" s="50">
        <f>R71/R78</f>
        <v>2.2976190476190474</v>
      </c>
      <c r="S80" s="50">
        <f>S71/S78</f>
        <v>1.4108527131782946</v>
      </c>
    </row>
    <row r="81" spans="1:19" ht="16" thickBot="1" x14ac:dyDescent="0.25">
      <c r="A81" s="258" t="s">
        <v>456</v>
      </c>
      <c r="B81" s="242" t="s">
        <v>457</v>
      </c>
      <c r="C81" s="243"/>
      <c r="D81" s="243"/>
      <c r="E81" s="243"/>
      <c r="F81" s="243"/>
      <c r="G81" s="243"/>
      <c r="H81" s="257">
        <v>99766</v>
      </c>
      <c r="I81" s="257">
        <v>82377</v>
      </c>
      <c r="J81" s="257">
        <v>76205</v>
      </c>
      <c r="K81" s="257">
        <v>73057</v>
      </c>
      <c r="L81" s="257">
        <v>75044</v>
      </c>
      <c r="M81" s="257" t="s">
        <v>336</v>
      </c>
    </row>
    <row r="82" spans="1:19" ht="16" thickBot="1" x14ac:dyDescent="0.25">
      <c r="A82" s="258" t="s">
        <v>456</v>
      </c>
      <c r="B82" s="242" t="s">
        <v>455</v>
      </c>
      <c r="C82" s="243"/>
      <c r="D82" s="243"/>
      <c r="E82" s="243"/>
      <c r="F82" s="243"/>
      <c r="G82" s="243"/>
      <c r="H82" s="257" t="s">
        <v>336</v>
      </c>
      <c r="I82" s="257" t="s">
        <v>336</v>
      </c>
      <c r="J82" s="257" t="s">
        <v>336</v>
      </c>
      <c r="K82" s="257" t="s">
        <v>336</v>
      </c>
      <c r="L82" s="257" t="s">
        <v>336</v>
      </c>
      <c r="M82" s="257">
        <v>46624</v>
      </c>
      <c r="O82" s="361" t="s">
        <v>454</v>
      </c>
      <c r="P82" s="361"/>
      <c r="Q82" s="361"/>
      <c r="R82" s="361"/>
    </row>
    <row r="83" spans="1:19" ht="16" thickBot="1" x14ac:dyDescent="0.25">
      <c r="A83" s="258" t="s">
        <v>453</v>
      </c>
      <c r="B83" s="242" t="s">
        <v>452</v>
      </c>
      <c r="C83" s="243"/>
      <c r="D83" s="243"/>
      <c r="E83" s="243"/>
      <c r="F83" s="243"/>
      <c r="G83" s="243"/>
      <c r="H83" s="257">
        <v>109206</v>
      </c>
      <c r="I83" s="257">
        <v>104290</v>
      </c>
      <c r="J83" s="257">
        <v>104788</v>
      </c>
      <c r="K83" s="257">
        <v>105449</v>
      </c>
      <c r="L83" s="257">
        <v>113682</v>
      </c>
      <c r="M83" s="257">
        <v>132397</v>
      </c>
    </row>
    <row r="84" spans="1:19" ht="16" thickBot="1" x14ac:dyDescent="0.25">
      <c r="A84" s="258" t="s">
        <v>451</v>
      </c>
      <c r="B84" s="242" t="s">
        <v>450</v>
      </c>
      <c r="C84" s="243"/>
      <c r="D84" s="243"/>
      <c r="E84" s="243"/>
      <c r="F84" s="243"/>
      <c r="G84" s="243"/>
      <c r="H84" s="257">
        <v>2465</v>
      </c>
      <c r="I84" s="257">
        <v>2603</v>
      </c>
      <c r="J84" s="257">
        <v>2623</v>
      </c>
      <c r="K84" s="257">
        <v>2658</v>
      </c>
      <c r="L84" s="257">
        <v>14393</v>
      </c>
      <c r="M84" s="257">
        <v>15648</v>
      </c>
      <c r="O84" s="50">
        <f>O78/P78-1</f>
        <v>0.90151515151515116</v>
      </c>
      <c r="P84" s="50">
        <f>P78/Q78-1</f>
        <v>-0.2584269662921348</v>
      </c>
      <c r="Q84" s="50">
        <f>Q78/R78-1</f>
        <v>1.1190476190476191</v>
      </c>
    </row>
    <row r="85" spans="1:19" ht="16" thickBot="1" x14ac:dyDescent="0.25">
      <c r="A85" s="258" t="s">
        <v>449</v>
      </c>
      <c r="B85" s="242" t="s">
        <v>448</v>
      </c>
      <c r="C85" s="243"/>
      <c r="D85" s="243"/>
      <c r="E85" s="243"/>
      <c r="F85" s="243"/>
      <c r="G85" s="243"/>
      <c r="H85" s="257">
        <v>16100</v>
      </c>
      <c r="I85" s="257">
        <v>12900</v>
      </c>
      <c r="J85" s="257">
        <v>11900</v>
      </c>
      <c r="K85" s="257">
        <v>12800</v>
      </c>
      <c r="L85" s="257">
        <v>13100</v>
      </c>
      <c r="M85" s="257">
        <v>12100</v>
      </c>
    </row>
    <row r="86" spans="1:19" ht="16" thickBot="1" x14ac:dyDescent="0.25">
      <c r="A86" s="258" t="s">
        <v>447</v>
      </c>
      <c r="B86" s="242" t="s">
        <v>446</v>
      </c>
      <c r="C86" s="243"/>
      <c r="D86" s="243"/>
      <c r="E86" s="243"/>
      <c r="F86" s="243"/>
      <c r="G86" s="243"/>
      <c r="H86" s="257" t="s">
        <v>336</v>
      </c>
      <c r="I86" s="257" t="s">
        <v>336</v>
      </c>
      <c r="J86" s="257" t="s">
        <v>336</v>
      </c>
      <c r="K86" s="257">
        <v>0</v>
      </c>
      <c r="L86" s="257">
        <v>0</v>
      </c>
      <c r="M86" s="257">
        <v>-2222</v>
      </c>
    </row>
    <row r="87" spans="1:19" ht="16" thickBot="1" x14ac:dyDescent="0.25">
      <c r="A87" s="258" t="s">
        <v>445</v>
      </c>
      <c r="B87" s="242" t="s">
        <v>444</v>
      </c>
      <c r="C87" s="243"/>
      <c r="D87" s="243"/>
      <c r="E87" s="243"/>
      <c r="F87" s="243"/>
      <c r="G87" s="243"/>
      <c r="H87" s="257">
        <v>-39210</v>
      </c>
      <c r="I87" s="257">
        <v>-38425</v>
      </c>
      <c r="J87" s="257">
        <v>-38165</v>
      </c>
      <c r="K87" s="257">
        <v>-38012</v>
      </c>
      <c r="L87" s="257">
        <v>-38321</v>
      </c>
      <c r="M87" s="257">
        <v>-37104</v>
      </c>
    </row>
    <row r="88" spans="1:19" ht="16" thickBot="1" x14ac:dyDescent="0.25">
      <c r="A88" s="258" t="s">
        <v>443</v>
      </c>
      <c r="B88" s="242" t="s">
        <v>442</v>
      </c>
      <c r="C88" s="243"/>
      <c r="D88" s="243"/>
      <c r="E88" s="243"/>
      <c r="F88" s="243"/>
      <c r="G88" s="243"/>
      <c r="H88" s="257">
        <v>63700</v>
      </c>
      <c r="I88" s="257">
        <v>62800</v>
      </c>
      <c r="J88" s="257">
        <v>62800</v>
      </c>
      <c r="K88" s="257">
        <v>63200</v>
      </c>
      <c r="L88" s="257">
        <v>61200</v>
      </c>
      <c r="M88" s="257">
        <v>61500</v>
      </c>
    </row>
    <row r="89" spans="1:19" ht="16" thickBot="1" x14ac:dyDescent="0.25">
      <c r="A89" s="258" t="s">
        <v>441</v>
      </c>
      <c r="B89" s="242" t="s">
        <v>440</v>
      </c>
      <c r="C89" s="243"/>
      <c r="D89" s="243"/>
      <c r="E89" s="243"/>
      <c r="F89" s="243"/>
      <c r="G89" s="243"/>
      <c r="H89" s="257">
        <v>1705</v>
      </c>
      <c r="I89" s="257">
        <v>1483</v>
      </c>
      <c r="J89" s="257">
        <v>1315</v>
      </c>
      <c r="K89" s="257">
        <v>1281</v>
      </c>
      <c r="L89" s="257">
        <v>1202</v>
      </c>
      <c r="M89" s="257">
        <v>1185</v>
      </c>
      <c r="P89" s="50">
        <f t="shared" ref="P89:R89" si="4">(O78-P78)/P78</f>
        <v>0.90151515151515127</v>
      </c>
      <c r="Q89" s="50">
        <f t="shared" si="4"/>
        <v>-0.2584269662921348</v>
      </c>
      <c r="R89" s="50">
        <f t="shared" si="4"/>
        <v>1.1190476190476191</v>
      </c>
      <c r="S89" s="50">
        <f>(R78-S78)/S78</f>
        <v>-0.34883720930232565</v>
      </c>
    </row>
    <row r="90" spans="1:19" ht="16" thickBot="1" x14ac:dyDescent="0.25">
      <c r="A90" s="258" t="s">
        <v>439</v>
      </c>
      <c r="B90" s="242" t="s">
        <v>438</v>
      </c>
      <c r="C90" s="243"/>
      <c r="D90" s="243"/>
      <c r="E90" s="243"/>
      <c r="F90" s="243"/>
      <c r="G90" s="243"/>
      <c r="H90" s="257">
        <v>0</v>
      </c>
      <c r="I90" s="257">
        <v>74</v>
      </c>
      <c r="J90" s="257">
        <v>0</v>
      </c>
      <c r="K90" s="257">
        <v>0</v>
      </c>
      <c r="L90" s="257">
        <v>2</v>
      </c>
      <c r="M90" s="257">
        <v>52</v>
      </c>
    </row>
    <row r="91" spans="1:19" ht="16" thickBot="1" x14ac:dyDescent="0.25">
      <c r="A91" s="258" t="s">
        <v>437</v>
      </c>
      <c r="B91" s="242" t="s">
        <v>436</v>
      </c>
      <c r="C91" s="243"/>
      <c r="D91" s="243"/>
      <c r="E91" s="243"/>
      <c r="F91" s="243"/>
      <c r="G91" s="243"/>
      <c r="H91" s="257">
        <v>33</v>
      </c>
      <c r="I91" s="257">
        <v>38</v>
      </c>
      <c r="J91" s="257">
        <v>41</v>
      </c>
      <c r="K91" s="257">
        <v>41</v>
      </c>
      <c r="L91" s="257">
        <v>67</v>
      </c>
      <c r="M91" s="257">
        <v>86</v>
      </c>
      <c r="P91" s="50">
        <f>AVERAGE(P89:S89)</f>
        <v>0.35332464874207747</v>
      </c>
    </row>
    <row r="92" spans="1:19" ht="16" thickBot="1" x14ac:dyDescent="0.25">
      <c r="A92" s="258" t="s">
        <v>435</v>
      </c>
      <c r="B92" s="242" t="s">
        <v>434</v>
      </c>
      <c r="C92" s="243"/>
      <c r="D92" s="243"/>
      <c r="E92" s="243"/>
      <c r="F92" s="243"/>
      <c r="G92" s="243"/>
      <c r="H92" s="257" t="s">
        <v>336</v>
      </c>
      <c r="I92" s="257" t="s">
        <v>336</v>
      </c>
      <c r="J92" s="257" t="s">
        <v>336</v>
      </c>
      <c r="K92" s="257" t="s">
        <v>336</v>
      </c>
      <c r="L92" s="257" t="s">
        <v>336</v>
      </c>
      <c r="M92" s="257" t="s">
        <v>336</v>
      </c>
    </row>
    <row r="93" spans="1:19" ht="16" thickBot="1" x14ac:dyDescent="0.25">
      <c r="A93" s="258" t="s">
        <v>433</v>
      </c>
      <c r="B93" s="242" t="s">
        <v>423</v>
      </c>
      <c r="C93" s="243"/>
      <c r="D93" s="243"/>
      <c r="E93" s="243"/>
      <c r="F93" s="243"/>
      <c r="G93" s="243"/>
      <c r="H93" s="257">
        <v>-22697</v>
      </c>
      <c r="I93" s="257">
        <v>116339</v>
      </c>
      <c r="J93" s="257">
        <v>56233</v>
      </c>
      <c r="K93" s="257">
        <v>140038</v>
      </c>
      <c r="L93" s="257">
        <v>27034</v>
      </c>
      <c r="M93" s="257">
        <v>62875</v>
      </c>
    </row>
    <row r="94" spans="1:19" ht="16" thickBot="1" x14ac:dyDescent="0.25">
      <c r="A94" s="258" t="s">
        <v>432</v>
      </c>
      <c r="B94" s="242" t="s">
        <v>431</v>
      </c>
      <c r="C94" s="243"/>
      <c r="D94" s="243"/>
      <c r="E94" s="243"/>
      <c r="F94" s="243"/>
      <c r="G94" s="243"/>
      <c r="H94" s="257" t="s">
        <v>336</v>
      </c>
      <c r="I94" s="257" t="s">
        <v>336</v>
      </c>
      <c r="J94" s="257" t="s">
        <v>336</v>
      </c>
      <c r="K94" s="257" t="s">
        <v>336</v>
      </c>
      <c r="L94" s="257" t="s">
        <v>336</v>
      </c>
      <c r="M94" s="257" t="s">
        <v>336</v>
      </c>
    </row>
    <row r="95" spans="1:19" ht="16" thickBot="1" x14ac:dyDescent="0.25">
      <c r="A95" s="258" t="s">
        <v>430</v>
      </c>
      <c r="B95" s="242" t="s">
        <v>429</v>
      </c>
      <c r="C95" s="243"/>
      <c r="D95" s="243"/>
      <c r="E95" s="243"/>
      <c r="F95" s="243"/>
      <c r="G95" s="243"/>
      <c r="H95" s="257" t="s">
        <v>336</v>
      </c>
      <c r="I95" s="257" t="s">
        <v>336</v>
      </c>
      <c r="J95" s="257" t="s">
        <v>336</v>
      </c>
      <c r="K95" s="257" t="s">
        <v>336</v>
      </c>
      <c r="L95" s="257" t="s">
        <v>336</v>
      </c>
      <c r="M95" s="257" t="s">
        <v>336</v>
      </c>
    </row>
    <row r="96" spans="1:19" ht="16" thickBot="1" x14ac:dyDescent="0.25">
      <c r="A96" s="258" t="s">
        <v>428</v>
      </c>
      <c r="B96" s="242" t="s">
        <v>427</v>
      </c>
      <c r="C96" s="243"/>
      <c r="D96" s="243"/>
      <c r="E96" s="243"/>
      <c r="F96" s="243"/>
      <c r="G96" s="243"/>
      <c r="H96" s="259" t="s">
        <v>336</v>
      </c>
      <c r="I96" s="259" t="s">
        <v>336</v>
      </c>
      <c r="J96" s="259" t="s">
        <v>336</v>
      </c>
      <c r="K96" s="259" t="s">
        <v>336</v>
      </c>
      <c r="L96" s="259" t="s">
        <v>336</v>
      </c>
      <c r="M96" s="259" t="s">
        <v>336</v>
      </c>
    </row>
    <row r="97" spans="1:13" ht="16" thickBot="1" x14ac:dyDescent="0.25">
      <c r="A97" s="258" t="s">
        <v>426</v>
      </c>
      <c r="B97" s="242" t="s">
        <v>425</v>
      </c>
      <c r="C97" s="243"/>
      <c r="D97" s="243"/>
      <c r="E97" s="243"/>
      <c r="F97" s="243"/>
      <c r="G97" s="243"/>
      <c r="H97" s="259" t="s">
        <v>336</v>
      </c>
      <c r="I97" s="259" t="s">
        <v>336</v>
      </c>
      <c r="J97" s="259" t="s">
        <v>336</v>
      </c>
      <c r="K97" s="259" t="s">
        <v>336</v>
      </c>
      <c r="L97" s="259" t="s">
        <v>336</v>
      </c>
      <c r="M97" s="259" t="s">
        <v>336</v>
      </c>
    </row>
    <row r="98" spans="1:13" x14ac:dyDescent="0.2">
      <c r="A98" s="258" t="s">
        <v>424</v>
      </c>
      <c r="B98" s="242" t="s">
        <v>423</v>
      </c>
      <c r="C98" s="243"/>
      <c r="D98" s="243"/>
      <c r="E98" s="243"/>
      <c r="F98" s="243"/>
      <c r="G98" s="243"/>
      <c r="H98" s="257">
        <v>-22697</v>
      </c>
      <c r="I98" s="257">
        <v>116339</v>
      </c>
      <c r="J98" s="257">
        <v>56233</v>
      </c>
      <c r="K98" s="257">
        <v>140038</v>
      </c>
      <c r="L98" s="257">
        <v>27034</v>
      </c>
      <c r="M98" s="257">
        <v>62875</v>
      </c>
    </row>
    <row r="99" spans="1:13" ht="12" customHeight="1" thickBot="1" x14ac:dyDescent="0.25">
      <c r="A99" s="252"/>
      <c r="B99" s="243" t="s">
        <v>422</v>
      </c>
      <c r="C99" s="243"/>
      <c r="D99" s="243"/>
      <c r="E99" s="243"/>
      <c r="F99" s="243"/>
      <c r="G99" s="243"/>
      <c r="H99" s="243"/>
      <c r="I99" s="243"/>
      <c r="J99" s="243"/>
      <c r="K99" s="243"/>
      <c r="L99" s="243"/>
      <c r="M99" s="243"/>
    </row>
    <row r="100" spans="1:13" ht="16" thickBot="1" x14ac:dyDescent="0.25">
      <c r="A100" s="258" t="s">
        <v>421</v>
      </c>
      <c r="B100" s="242" t="s">
        <v>414</v>
      </c>
      <c r="C100" s="243"/>
      <c r="D100" s="243"/>
      <c r="E100" s="243"/>
      <c r="F100" s="243"/>
      <c r="G100" s="243"/>
      <c r="H100" s="257">
        <v>-72</v>
      </c>
      <c r="I100" s="257">
        <v>-41</v>
      </c>
      <c r="J100" s="257">
        <v>-119</v>
      </c>
      <c r="K100" s="257">
        <v>-57</v>
      </c>
      <c r="L100" s="257">
        <v>0</v>
      </c>
      <c r="M100" s="257">
        <v>0</v>
      </c>
    </row>
    <row r="101" spans="1:13" ht="16" thickBot="1" x14ac:dyDescent="0.25">
      <c r="A101" s="258" t="s">
        <v>420</v>
      </c>
      <c r="B101" s="242" t="s">
        <v>412</v>
      </c>
      <c r="C101" s="243"/>
      <c r="D101" s="243"/>
      <c r="E101" s="243"/>
      <c r="F101" s="243"/>
      <c r="G101" s="243"/>
      <c r="H101" s="257">
        <v>11840</v>
      </c>
      <c r="I101" s="257">
        <v>6206</v>
      </c>
      <c r="J101" s="257">
        <v>9656</v>
      </c>
      <c r="K101" s="257">
        <v>6260</v>
      </c>
      <c r="L101" s="257">
        <v>9868</v>
      </c>
      <c r="M101" s="257">
        <v>6281</v>
      </c>
    </row>
    <row r="102" spans="1:13" ht="16" thickBot="1" x14ac:dyDescent="0.25">
      <c r="A102" s="258" t="s">
        <v>419</v>
      </c>
      <c r="B102" s="242" t="s">
        <v>410</v>
      </c>
      <c r="C102" s="243"/>
      <c r="D102" s="243"/>
      <c r="E102" s="243"/>
      <c r="F102" s="243"/>
      <c r="G102" s="243"/>
      <c r="H102" s="257">
        <v>5829</v>
      </c>
      <c r="I102" s="257">
        <v>7088</v>
      </c>
      <c r="J102" s="257">
        <v>6336</v>
      </c>
      <c r="K102" s="257">
        <v>7028</v>
      </c>
      <c r="L102" s="257">
        <v>2818</v>
      </c>
      <c r="M102" s="257">
        <v>3732</v>
      </c>
    </row>
    <row r="103" spans="1:13" ht="16" thickBot="1" x14ac:dyDescent="0.25">
      <c r="A103" s="258" t="s">
        <v>418</v>
      </c>
      <c r="B103" s="242" t="s">
        <v>417</v>
      </c>
      <c r="C103" s="243"/>
      <c r="D103" s="243"/>
      <c r="E103" s="243"/>
      <c r="F103" s="243"/>
      <c r="G103" s="243"/>
      <c r="H103" s="257">
        <v>17597</v>
      </c>
      <c r="I103" s="257">
        <v>13253</v>
      </c>
      <c r="J103" s="257">
        <v>15873</v>
      </c>
      <c r="K103" s="257">
        <v>13231</v>
      </c>
      <c r="L103" s="257">
        <v>12686</v>
      </c>
      <c r="M103" s="257">
        <v>10013</v>
      </c>
    </row>
    <row r="104" spans="1:13" ht="16" thickBot="1" x14ac:dyDescent="0.25">
      <c r="A104" s="258" t="s">
        <v>415</v>
      </c>
      <c r="B104" s="242" t="s">
        <v>416</v>
      </c>
      <c r="C104" s="243"/>
      <c r="D104" s="243"/>
      <c r="E104" s="243"/>
      <c r="F104" s="243"/>
      <c r="G104" s="243"/>
      <c r="H104" s="257">
        <v>77825</v>
      </c>
      <c r="I104" s="257" t="s">
        <v>336</v>
      </c>
      <c r="J104" s="257" t="s">
        <v>336</v>
      </c>
      <c r="K104" s="257" t="s">
        <v>336</v>
      </c>
      <c r="L104" s="257" t="s">
        <v>336</v>
      </c>
      <c r="M104" s="257" t="s">
        <v>336</v>
      </c>
    </row>
    <row r="105" spans="1:13" ht="16" thickBot="1" x14ac:dyDescent="0.25">
      <c r="A105" s="258" t="s">
        <v>415</v>
      </c>
      <c r="B105" s="242" t="s">
        <v>414</v>
      </c>
      <c r="C105" s="243"/>
      <c r="D105" s="243"/>
      <c r="E105" s="243"/>
      <c r="F105" s="243"/>
      <c r="G105" s="243"/>
      <c r="H105" s="257" t="s">
        <v>336</v>
      </c>
      <c r="I105" s="257">
        <v>57950</v>
      </c>
      <c r="J105" s="257">
        <v>61583</v>
      </c>
      <c r="K105" s="257">
        <v>31757</v>
      </c>
      <c r="L105" s="257">
        <v>39077</v>
      </c>
      <c r="M105" s="257">
        <v>-165504</v>
      </c>
    </row>
    <row r="106" spans="1:13" ht="16" thickBot="1" x14ac:dyDescent="0.25">
      <c r="A106" s="258" t="s">
        <v>413</v>
      </c>
      <c r="B106" s="242" t="s">
        <v>412</v>
      </c>
      <c r="C106" s="243"/>
      <c r="D106" s="243"/>
      <c r="E106" s="243"/>
      <c r="F106" s="243"/>
      <c r="G106" s="243"/>
      <c r="H106" s="257">
        <v>-2231</v>
      </c>
      <c r="I106" s="257">
        <v>-427</v>
      </c>
      <c r="J106" s="257">
        <v>-2399</v>
      </c>
      <c r="K106" s="257">
        <v>46</v>
      </c>
      <c r="L106" s="257">
        <v>-1123</v>
      </c>
      <c r="M106" s="257">
        <v>1181</v>
      </c>
    </row>
    <row r="107" spans="1:13" ht="16" thickBot="1" x14ac:dyDescent="0.25">
      <c r="A107" s="258" t="s">
        <v>411</v>
      </c>
      <c r="B107" s="242" t="s">
        <v>410</v>
      </c>
      <c r="C107" s="243"/>
      <c r="D107" s="243"/>
      <c r="E107" s="243"/>
      <c r="F107" s="243"/>
      <c r="G107" s="243"/>
      <c r="H107" s="257">
        <v>7434</v>
      </c>
      <c r="I107" s="257">
        <v>5763</v>
      </c>
      <c r="J107" s="257">
        <v>-4688</v>
      </c>
      <c r="K107" s="257">
        <v>1488</v>
      </c>
      <c r="L107" s="257">
        <v>-3039</v>
      </c>
      <c r="M107" s="257">
        <v>-17918</v>
      </c>
    </row>
    <row r="108" spans="1:13" ht="16" thickBot="1" x14ac:dyDescent="0.25">
      <c r="A108" s="258" t="s">
        <v>409</v>
      </c>
      <c r="B108" s="242" t="s">
        <v>408</v>
      </c>
      <c r="C108" s="243"/>
      <c r="D108" s="243"/>
      <c r="E108" s="243"/>
      <c r="F108" s="243"/>
      <c r="G108" s="243"/>
      <c r="H108" s="257">
        <v>83028</v>
      </c>
      <c r="I108" s="257">
        <v>63286</v>
      </c>
      <c r="J108" s="257">
        <v>54496</v>
      </c>
      <c r="K108" s="257">
        <v>33291</v>
      </c>
      <c r="L108" s="257">
        <v>34915</v>
      </c>
      <c r="M108" s="257">
        <v>-182241</v>
      </c>
    </row>
    <row r="109" spans="1:13" ht="16" thickBot="1" x14ac:dyDescent="0.25">
      <c r="A109" s="258" t="s">
        <v>407</v>
      </c>
      <c r="B109" s="242" t="s">
        <v>406</v>
      </c>
      <c r="C109" s="243"/>
      <c r="D109" s="243"/>
      <c r="E109" s="243"/>
      <c r="F109" s="243"/>
      <c r="G109" s="243"/>
      <c r="H109" s="257">
        <v>100625</v>
      </c>
      <c r="I109" s="257">
        <v>76539</v>
      </c>
      <c r="J109" s="257">
        <v>70369</v>
      </c>
      <c r="K109" s="257">
        <v>46522</v>
      </c>
      <c r="L109" s="257">
        <v>47601</v>
      </c>
      <c r="M109" s="257">
        <v>-172228</v>
      </c>
    </row>
    <row r="110" spans="1:13" ht="16" thickBot="1" x14ac:dyDescent="0.25">
      <c r="A110" s="258" t="s">
        <v>405</v>
      </c>
      <c r="B110" s="242" t="s">
        <v>404</v>
      </c>
      <c r="C110" s="243"/>
      <c r="D110" s="243"/>
      <c r="E110" s="243"/>
      <c r="F110" s="243"/>
      <c r="G110" s="243"/>
      <c r="H110" s="257" t="s">
        <v>336</v>
      </c>
      <c r="I110" s="257" t="s">
        <v>336</v>
      </c>
      <c r="J110" s="257" t="s">
        <v>336</v>
      </c>
      <c r="K110" s="257" t="s">
        <v>336</v>
      </c>
      <c r="L110" s="257" t="s">
        <v>336</v>
      </c>
      <c r="M110" s="257" t="s">
        <v>336</v>
      </c>
    </row>
    <row r="111" spans="1:13" ht="16" thickBot="1" x14ac:dyDescent="0.25">
      <c r="A111" s="258" t="s">
        <v>403</v>
      </c>
      <c r="B111" s="242" t="s">
        <v>402</v>
      </c>
      <c r="C111" s="243"/>
      <c r="D111" s="243"/>
      <c r="E111" s="243"/>
      <c r="F111" s="243"/>
      <c r="G111" s="243"/>
      <c r="H111" s="257">
        <v>1700</v>
      </c>
      <c r="I111" s="257">
        <v>2400</v>
      </c>
      <c r="J111" s="257">
        <v>2000</v>
      </c>
      <c r="K111" s="257">
        <v>1600</v>
      </c>
      <c r="L111" s="257">
        <v>1200</v>
      </c>
      <c r="M111" s="257">
        <v>1150</v>
      </c>
    </row>
    <row r="112" spans="1:13" ht="16" thickBot="1" x14ac:dyDescent="0.25">
      <c r="A112" s="258" t="s">
        <v>401</v>
      </c>
      <c r="B112" s="242" t="s">
        <v>400</v>
      </c>
      <c r="C112" s="243"/>
      <c r="D112" s="243"/>
      <c r="E112" s="243"/>
      <c r="F112" s="243"/>
      <c r="G112" s="243"/>
      <c r="H112" s="257">
        <v>8283</v>
      </c>
      <c r="I112" s="257">
        <v>8901</v>
      </c>
      <c r="J112" s="257">
        <v>9116</v>
      </c>
      <c r="K112" s="257">
        <v>9687</v>
      </c>
      <c r="L112" s="257">
        <v>8836</v>
      </c>
      <c r="M112" s="257">
        <v>9226</v>
      </c>
    </row>
    <row r="113" spans="1:20" ht="16" thickBot="1" x14ac:dyDescent="0.25">
      <c r="A113" s="258" t="s">
        <v>399</v>
      </c>
      <c r="B113" s="242" t="s">
        <v>398</v>
      </c>
      <c r="C113" s="243"/>
      <c r="D113" s="243"/>
      <c r="E113" s="243"/>
      <c r="F113" s="243"/>
      <c r="G113" s="243"/>
      <c r="H113" s="257">
        <v>-12831</v>
      </c>
      <c r="I113" s="257">
        <v>-12490</v>
      </c>
      <c r="J113" s="257">
        <v>-13438</v>
      </c>
      <c r="K113" s="257">
        <v>-12752</v>
      </c>
      <c r="L113" s="257">
        <v>-12258</v>
      </c>
      <c r="M113" s="257">
        <v>-10982</v>
      </c>
    </row>
    <row r="114" spans="1:20" ht="16" thickBot="1" x14ac:dyDescent="0.25">
      <c r="A114" s="258" t="s">
        <v>397</v>
      </c>
      <c r="B114" s="242" t="s">
        <v>396</v>
      </c>
      <c r="C114" s="243"/>
      <c r="D114" s="243"/>
      <c r="E114" s="243"/>
      <c r="F114" s="243"/>
      <c r="G114" s="243"/>
      <c r="H114" s="257" t="s">
        <v>336</v>
      </c>
      <c r="I114" s="257" t="s">
        <v>336</v>
      </c>
      <c r="J114" s="257" t="s">
        <v>336</v>
      </c>
      <c r="K114" s="257" t="s">
        <v>336</v>
      </c>
      <c r="L114" s="257" t="s">
        <v>336</v>
      </c>
      <c r="M114" s="257" t="s">
        <v>336</v>
      </c>
    </row>
    <row r="115" spans="1:20" ht="16" thickBot="1" x14ac:dyDescent="0.25">
      <c r="A115" s="258" t="s">
        <v>395</v>
      </c>
      <c r="B115" s="242" t="s">
        <v>394</v>
      </c>
      <c r="C115" s="243"/>
      <c r="D115" s="243"/>
      <c r="E115" s="243"/>
      <c r="F115" s="243"/>
      <c r="G115" s="243"/>
      <c r="H115" s="257">
        <v>865</v>
      </c>
      <c r="I115" s="257">
        <v>931</v>
      </c>
      <c r="J115" s="257">
        <v>879</v>
      </c>
      <c r="K115" s="257">
        <v>0</v>
      </c>
      <c r="L115" s="257">
        <v>761</v>
      </c>
      <c r="M115" s="257">
        <v>666</v>
      </c>
    </row>
    <row r="116" spans="1:20" ht="16" thickBot="1" x14ac:dyDescent="0.25">
      <c r="A116" s="258" t="s">
        <v>393</v>
      </c>
      <c r="B116" s="242" t="s">
        <v>392</v>
      </c>
      <c r="C116" s="243"/>
      <c r="D116" s="243"/>
      <c r="E116" s="243"/>
      <c r="F116" s="243"/>
      <c r="G116" s="243"/>
      <c r="H116" s="257" t="s">
        <v>336</v>
      </c>
      <c r="I116" s="257" t="s">
        <v>336</v>
      </c>
      <c r="J116" s="257" t="s">
        <v>336</v>
      </c>
      <c r="K116" s="257" t="s">
        <v>336</v>
      </c>
      <c r="L116" s="257" t="s">
        <v>336</v>
      </c>
      <c r="M116" s="257" t="s">
        <v>336</v>
      </c>
    </row>
    <row r="117" spans="1:20" ht="16" thickBot="1" x14ac:dyDescent="0.25">
      <c r="A117" s="258" t="s">
        <v>391</v>
      </c>
      <c r="B117" s="242" t="s">
        <v>390</v>
      </c>
      <c r="C117" s="243"/>
      <c r="D117" s="243"/>
      <c r="E117" s="243"/>
      <c r="F117" s="243"/>
      <c r="G117" s="243"/>
      <c r="H117" s="257">
        <v>-1983</v>
      </c>
      <c r="I117" s="257">
        <v>-258</v>
      </c>
      <c r="J117" s="257">
        <v>-1443</v>
      </c>
      <c r="K117" s="257">
        <v>-1465</v>
      </c>
      <c r="L117" s="257">
        <v>-1461</v>
      </c>
      <c r="M117" s="257">
        <v>60</v>
      </c>
    </row>
    <row r="118" spans="1:20" ht="16" thickBot="1" x14ac:dyDescent="0.25">
      <c r="A118" s="258" t="s">
        <v>389</v>
      </c>
      <c r="B118" s="242" t="s">
        <v>388</v>
      </c>
      <c r="C118" s="243"/>
      <c r="D118" s="243"/>
      <c r="E118" s="243"/>
      <c r="F118" s="243"/>
      <c r="G118" s="243"/>
      <c r="H118" s="257" t="s">
        <v>336</v>
      </c>
      <c r="I118" s="257" t="s">
        <v>336</v>
      </c>
      <c r="J118" s="257" t="s">
        <v>336</v>
      </c>
      <c r="K118" s="257" t="s">
        <v>336</v>
      </c>
      <c r="L118" s="257" t="s">
        <v>336</v>
      </c>
      <c r="M118" s="257" t="s">
        <v>336</v>
      </c>
    </row>
    <row r="119" spans="1:20" ht="16" thickBot="1" x14ac:dyDescent="0.25">
      <c r="A119" s="258" t="s">
        <v>387</v>
      </c>
      <c r="B119" s="242" t="s">
        <v>386</v>
      </c>
      <c r="C119" s="243"/>
      <c r="D119" s="243"/>
      <c r="E119" s="243"/>
      <c r="F119" s="243"/>
      <c r="G119" s="243"/>
      <c r="H119" s="257" t="s">
        <v>336</v>
      </c>
      <c r="I119" s="257" t="s">
        <v>336</v>
      </c>
      <c r="J119" s="257" t="s">
        <v>336</v>
      </c>
      <c r="K119" s="257" t="s">
        <v>336</v>
      </c>
      <c r="L119" s="257" t="s">
        <v>336</v>
      </c>
      <c r="M119" s="257" t="s">
        <v>336</v>
      </c>
    </row>
    <row r="120" spans="1:20" ht="16" thickBot="1" x14ac:dyDescent="0.25">
      <c r="A120" s="258" t="s">
        <v>385</v>
      </c>
      <c r="B120" s="242" t="s">
        <v>384</v>
      </c>
      <c r="C120" s="243"/>
      <c r="D120" s="243"/>
      <c r="E120" s="243"/>
      <c r="F120" s="243"/>
      <c r="G120" s="243"/>
      <c r="H120" s="257">
        <v>6000</v>
      </c>
      <c r="I120" s="257">
        <v>6000</v>
      </c>
      <c r="J120" s="257">
        <v>6000</v>
      </c>
      <c r="K120" s="257">
        <v>6000</v>
      </c>
      <c r="L120" s="257">
        <v>6000</v>
      </c>
      <c r="M120" s="257">
        <v>2700</v>
      </c>
    </row>
    <row r="121" spans="1:20" ht="16" thickBot="1" x14ac:dyDescent="0.25">
      <c r="A121" s="258" t="s">
        <v>383</v>
      </c>
      <c r="B121" s="242" t="s">
        <v>382</v>
      </c>
      <c r="C121" s="243"/>
      <c r="D121" s="243"/>
      <c r="E121" s="243"/>
      <c r="F121" s="243"/>
      <c r="G121" s="243"/>
      <c r="H121" s="257">
        <v>4017</v>
      </c>
      <c r="I121" s="257">
        <v>5742</v>
      </c>
      <c r="J121" s="257">
        <v>4557</v>
      </c>
      <c r="K121" s="257">
        <v>4535</v>
      </c>
      <c r="L121" s="257">
        <v>4539</v>
      </c>
      <c r="M121" s="257">
        <v>2760</v>
      </c>
    </row>
    <row r="122" spans="1:20" ht="16" thickBot="1" x14ac:dyDescent="0.25">
      <c r="A122" s="258" t="s">
        <v>381</v>
      </c>
      <c r="B122" s="242" t="s">
        <v>203</v>
      </c>
      <c r="C122" s="243"/>
      <c r="D122" s="243"/>
      <c r="E122" s="243"/>
      <c r="F122" s="243"/>
      <c r="G122" s="243"/>
      <c r="H122" s="259">
        <v>3.9E-2</v>
      </c>
      <c r="I122" s="259">
        <v>4.1000000000000002E-2</v>
      </c>
      <c r="J122" s="259">
        <v>3.7999999999999999E-2</v>
      </c>
      <c r="K122" s="259">
        <v>4.7E-2</v>
      </c>
      <c r="L122" s="259">
        <v>3.85E-2</v>
      </c>
      <c r="M122" s="259">
        <v>4.2999999999999997E-2</v>
      </c>
    </row>
    <row r="123" spans="1:20" ht="16" thickBot="1" x14ac:dyDescent="0.25">
      <c r="A123" s="258" t="s">
        <v>380</v>
      </c>
      <c r="B123" s="242" t="s">
        <v>202</v>
      </c>
      <c r="C123" s="243"/>
      <c r="D123" s="243"/>
      <c r="E123" s="243"/>
      <c r="F123" s="243"/>
      <c r="G123" s="243"/>
      <c r="H123" s="259" t="s">
        <v>336</v>
      </c>
      <c r="I123" s="259" t="s">
        <v>336</v>
      </c>
      <c r="J123" s="259" t="s">
        <v>336</v>
      </c>
      <c r="K123" s="259" t="s">
        <v>336</v>
      </c>
      <c r="L123" s="259" t="s">
        <v>336</v>
      </c>
      <c r="M123" s="259" t="s">
        <v>336</v>
      </c>
    </row>
    <row r="124" spans="1:20" ht="16" thickBot="1" x14ac:dyDescent="0.25">
      <c r="A124" s="258" t="s">
        <v>379</v>
      </c>
      <c r="B124" s="242" t="s">
        <v>378</v>
      </c>
      <c r="C124" s="243"/>
      <c r="D124" s="243"/>
      <c r="E124" s="243"/>
      <c r="F124" s="243"/>
      <c r="G124" s="243"/>
      <c r="H124" s="259">
        <v>7.2499999999999995E-2</v>
      </c>
      <c r="I124" s="259">
        <v>7.2499999999999995E-2</v>
      </c>
      <c r="J124" s="259">
        <v>7.2499999999999995E-2</v>
      </c>
      <c r="K124" s="259">
        <v>7.2499999999999995E-2</v>
      </c>
      <c r="L124" s="259">
        <v>7.4999999999999997E-2</v>
      </c>
      <c r="M124" s="259">
        <v>7.4999999999999997E-2</v>
      </c>
    </row>
    <row r="125" spans="1:20" x14ac:dyDescent="0.2">
      <c r="A125" s="258" t="s">
        <v>377</v>
      </c>
      <c r="B125" s="242" t="s">
        <v>376</v>
      </c>
      <c r="C125" s="243"/>
      <c r="D125" s="243"/>
      <c r="E125" s="243"/>
      <c r="F125" s="243"/>
      <c r="G125" s="243"/>
      <c r="H125" s="257" t="s">
        <v>336</v>
      </c>
      <c r="I125" s="257" t="s">
        <v>336</v>
      </c>
      <c r="J125" s="257" t="s">
        <v>336</v>
      </c>
      <c r="K125" s="257" t="s">
        <v>336</v>
      </c>
      <c r="L125" s="257" t="s">
        <v>336</v>
      </c>
      <c r="M125" s="257" t="s">
        <v>336</v>
      </c>
    </row>
    <row r="126" spans="1:20" ht="29" thickBot="1" x14ac:dyDescent="0.25">
      <c r="A126" s="252" t="s">
        <v>375</v>
      </c>
      <c r="B126" s="256"/>
      <c r="C126" s="243"/>
      <c r="D126" s="243"/>
      <c r="E126" s="243"/>
      <c r="F126" s="243"/>
      <c r="G126" s="243"/>
      <c r="H126" s="256"/>
      <c r="I126" s="256"/>
      <c r="J126" s="256"/>
      <c r="K126" s="256"/>
      <c r="L126" s="256"/>
      <c r="M126" s="256"/>
      <c r="O126" s="255" t="s">
        <v>374</v>
      </c>
      <c r="P126" s="255"/>
      <c r="Q126" s="255"/>
      <c r="R126" s="255"/>
      <c r="S126" s="255"/>
      <c r="T126" s="255"/>
    </row>
    <row r="127" spans="1:20" ht="16" thickBot="1" x14ac:dyDescent="0.25">
      <c r="A127" s="344" t="s">
        <v>333</v>
      </c>
      <c r="B127" s="345"/>
      <c r="C127" s="243"/>
      <c r="D127" s="243"/>
      <c r="E127" s="243"/>
      <c r="F127" s="243"/>
      <c r="G127" s="243"/>
      <c r="H127" s="251"/>
      <c r="I127" s="251"/>
      <c r="J127" s="251"/>
      <c r="K127" s="251"/>
      <c r="L127" s="251"/>
      <c r="M127" s="251"/>
      <c r="O127" s="254">
        <v>2017</v>
      </c>
      <c r="P127" s="254">
        <v>2016</v>
      </c>
      <c r="Q127" s="254">
        <v>2015</v>
      </c>
      <c r="R127" s="254">
        <v>2014</v>
      </c>
      <c r="S127" s="254">
        <v>2013</v>
      </c>
      <c r="T127" s="254">
        <v>2012</v>
      </c>
    </row>
    <row r="128" spans="1:20" x14ac:dyDescent="0.2">
      <c r="A128" s="348" t="s">
        <v>332</v>
      </c>
      <c r="B128" s="349"/>
      <c r="C128" s="243"/>
      <c r="D128" s="243"/>
      <c r="E128" s="243"/>
      <c r="F128" s="243"/>
      <c r="G128" s="243"/>
      <c r="H128" s="250" t="s">
        <v>330</v>
      </c>
      <c r="I128" s="250" t="s">
        <v>373</v>
      </c>
      <c r="J128" s="250" t="s">
        <v>372</v>
      </c>
      <c r="K128" s="250" t="s">
        <v>371</v>
      </c>
      <c r="L128" s="250" t="s">
        <v>370</v>
      </c>
      <c r="M128" s="250" t="s">
        <v>369</v>
      </c>
      <c r="O128" s="50">
        <f>0.7+0.64+0.64+0.64</f>
        <v>2.62</v>
      </c>
      <c r="P128" s="50">
        <f>0.64+0.58+0.58+0.58</f>
        <v>2.38</v>
      </c>
      <c r="Q128" s="50">
        <f>0.58+0.52+0.52+0.52</f>
        <v>2.14</v>
      </c>
      <c r="R128" s="50">
        <f>0.52+0.47+0.47+0.47</f>
        <v>1.93</v>
      </c>
      <c r="S128" s="50">
        <f>0.47+0.45+0.45+0.45</f>
        <v>1.8199999999999998</v>
      </c>
      <c r="T128" s="50">
        <f>0.45+0.3+0.3+0.3</f>
        <v>1.35</v>
      </c>
    </row>
    <row r="129" spans="1:17" ht="29" thickBot="1" x14ac:dyDescent="0.25">
      <c r="A129" s="350"/>
      <c r="B129" s="351"/>
      <c r="C129" s="243"/>
      <c r="D129" s="243"/>
      <c r="E129" s="243"/>
      <c r="F129" s="243"/>
      <c r="G129" s="243"/>
      <c r="H129" s="247" t="s">
        <v>368</v>
      </c>
      <c r="I129" s="247" t="s">
        <v>367</v>
      </c>
      <c r="J129" s="247" t="s">
        <v>366</v>
      </c>
      <c r="K129" s="247" t="s">
        <v>365</v>
      </c>
      <c r="L129" s="247" t="s">
        <v>364</v>
      </c>
      <c r="M129" s="247" t="s">
        <v>363</v>
      </c>
    </row>
    <row r="130" spans="1:17" x14ac:dyDescent="0.2">
      <c r="A130" s="350"/>
      <c r="B130" s="351"/>
      <c r="C130" s="243"/>
      <c r="D130" s="243"/>
      <c r="E130" s="243"/>
      <c r="F130" s="243"/>
      <c r="G130" s="243"/>
      <c r="H130" s="250" t="s">
        <v>362</v>
      </c>
      <c r="I130" s="250" t="s">
        <v>351</v>
      </c>
      <c r="J130" s="250" t="s">
        <v>350</v>
      </c>
      <c r="K130" s="250" t="s">
        <v>349</v>
      </c>
      <c r="L130" s="250" t="s">
        <v>348</v>
      </c>
      <c r="M130" s="250" t="s">
        <v>347</v>
      </c>
    </row>
    <row r="131" spans="1:17" ht="29" thickBot="1" x14ac:dyDescent="0.25">
      <c r="A131" s="350"/>
      <c r="B131" s="351"/>
      <c r="C131" s="243"/>
      <c r="D131" s="243"/>
      <c r="E131" s="243"/>
      <c r="F131" s="243"/>
      <c r="G131" s="243"/>
      <c r="H131" s="247" t="s">
        <v>361</v>
      </c>
      <c r="I131" s="247" t="s">
        <v>360</v>
      </c>
      <c r="J131" s="247" t="s">
        <v>359</v>
      </c>
      <c r="K131" s="247" t="s">
        <v>359</v>
      </c>
      <c r="L131" s="247" t="s">
        <v>358</v>
      </c>
      <c r="M131" s="247" t="s">
        <v>357</v>
      </c>
    </row>
    <row r="132" spans="1:17" x14ac:dyDescent="0.2">
      <c r="A132" s="350"/>
      <c r="B132" s="351"/>
      <c r="C132" s="243"/>
      <c r="D132" s="243"/>
      <c r="E132" s="243"/>
      <c r="F132" s="243"/>
      <c r="G132" s="243"/>
      <c r="H132" s="250" t="s">
        <v>340</v>
      </c>
      <c r="I132" s="250" t="s">
        <v>351</v>
      </c>
      <c r="J132" s="250" t="s">
        <v>350</v>
      </c>
      <c r="K132" s="250" t="s">
        <v>349</v>
      </c>
      <c r="L132" s="250" t="s">
        <v>348</v>
      </c>
      <c r="M132" s="250" t="s">
        <v>347</v>
      </c>
    </row>
    <row r="133" spans="1:17" ht="29" thickBot="1" x14ac:dyDescent="0.25">
      <c r="A133" s="350"/>
      <c r="B133" s="351"/>
      <c r="C133" s="243"/>
      <c r="D133" s="243"/>
      <c r="E133" s="243"/>
      <c r="F133" s="243"/>
      <c r="G133" s="243"/>
      <c r="H133" s="247" t="s">
        <v>356</v>
      </c>
      <c r="I133" s="247" t="s">
        <v>355</v>
      </c>
      <c r="J133" s="247" t="s">
        <v>354</v>
      </c>
      <c r="K133" s="247" t="s">
        <v>353</v>
      </c>
      <c r="L133" s="247" t="s">
        <v>353</v>
      </c>
      <c r="M133" s="247" t="s">
        <v>352</v>
      </c>
    </row>
    <row r="134" spans="1:17" x14ac:dyDescent="0.2">
      <c r="A134" s="350"/>
      <c r="B134" s="351"/>
      <c r="C134" s="243"/>
      <c r="D134" s="243"/>
      <c r="E134" s="243"/>
      <c r="F134" s="243"/>
      <c r="G134" s="243"/>
      <c r="H134" s="250" t="s">
        <v>340</v>
      </c>
      <c r="I134" s="250" t="s">
        <v>351</v>
      </c>
      <c r="J134" s="250" t="s">
        <v>350</v>
      </c>
      <c r="K134" s="250" t="s">
        <v>349</v>
      </c>
      <c r="L134" s="250" t="s">
        <v>348</v>
      </c>
      <c r="M134" s="250" t="s">
        <v>347</v>
      </c>
    </row>
    <row r="135" spans="1:17" ht="29" thickBot="1" x14ac:dyDescent="0.25">
      <c r="A135" s="350"/>
      <c r="B135" s="351"/>
      <c r="C135" s="243"/>
      <c r="D135" s="243"/>
      <c r="E135" s="243"/>
      <c r="F135" s="243"/>
      <c r="G135" s="243"/>
      <c r="H135" s="247" t="s">
        <v>346</v>
      </c>
      <c r="I135" s="247" t="s">
        <v>345</v>
      </c>
      <c r="J135" s="247" t="s">
        <v>344</v>
      </c>
      <c r="K135" s="247" t="s">
        <v>343</v>
      </c>
      <c r="L135" s="247" t="s">
        <v>342</v>
      </c>
      <c r="M135" s="247" t="s">
        <v>341</v>
      </c>
    </row>
    <row r="136" spans="1:17" x14ac:dyDescent="0.2">
      <c r="A136" s="350"/>
      <c r="B136" s="351"/>
      <c r="C136" s="243"/>
      <c r="D136" s="243"/>
      <c r="E136" s="243"/>
      <c r="F136" s="243"/>
      <c r="G136" s="243"/>
      <c r="H136" s="250" t="s">
        <v>340</v>
      </c>
      <c r="I136" s="356" t="s">
        <v>336</v>
      </c>
      <c r="J136" s="356" t="s">
        <v>336</v>
      </c>
      <c r="K136" s="356" t="s">
        <v>336</v>
      </c>
      <c r="L136" s="356" t="s">
        <v>336</v>
      </c>
      <c r="M136" s="356" t="s">
        <v>336</v>
      </c>
      <c r="Q136" s="253"/>
    </row>
    <row r="137" spans="1:17" ht="29" thickBot="1" x14ac:dyDescent="0.25">
      <c r="A137" s="352"/>
      <c r="B137" s="353"/>
      <c r="C137" s="243"/>
      <c r="D137" s="243"/>
      <c r="E137" s="243"/>
      <c r="F137" s="243"/>
      <c r="G137" s="243"/>
      <c r="H137" s="247" t="s">
        <v>339</v>
      </c>
      <c r="I137" s="357"/>
      <c r="J137" s="357"/>
      <c r="K137" s="357"/>
      <c r="L137" s="357"/>
      <c r="M137" s="357"/>
    </row>
    <row r="138" spans="1:17" x14ac:dyDescent="0.2">
      <c r="A138" s="348" t="s">
        <v>338</v>
      </c>
      <c r="B138" s="349"/>
      <c r="C138" s="243"/>
      <c r="D138" s="243"/>
      <c r="E138" s="243"/>
      <c r="F138" s="243"/>
      <c r="G138" s="243"/>
      <c r="H138" s="354" t="s">
        <v>336</v>
      </c>
      <c r="I138" s="356" t="s">
        <v>336</v>
      </c>
      <c r="J138" s="356" t="s">
        <v>336</v>
      </c>
      <c r="K138" s="356" t="s">
        <v>336</v>
      </c>
      <c r="L138" s="356" t="s">
        <v>336</v>
      </c>
      <c r="M138" s="356" t="s">
        <v>336</v>
      </c>
    </row>
    <row r="139" spans="1:17" ht="16" thickBot="1" x14ac:dyDescent="0.25">
      <c r="A139" s="352"/>
      <c r="B139" s="353"/>
      <c r="C139" s="243"/>
      <c r="D139" s="243"/>
      <c r="E139" s="243"/>
      <c r="F139" s="243"/>
      <c r="G139" s="243"/>
      <c r="H139" s="355"/>
      <c r="I139" s="357"/>
      <c r="J139" s="357"/>
      <c r="K139" s="357"/>
      <c r="L139" s="357"/>
      <c r="M139" s="357"/>
    </row>
    <row r="140" spans="1:17" x14ac:dyDescent="0.2">
      <c r="A140" s="348" t="s">
        <v>337</v>
      </c>
      <c r="B140" s="349"/>
      <c r="C140" s="243"/>
      <c r="D140" s="243"/>
      <c r="E140" s="243"/>
      <c r="F140" s="243"/>
      <c r="G140" s="243"/>
      <c r="H140" s="354" t="s">
        <v>336</v>
      </c>
      <c r="I140" s="356" t="s">
        <v>336</v>
      </c>
      <c r="J140" s="356" t="s">
        <v>336</v>
      </c>
      <c r="K140" s="356" t="s">
        <v>336</v>
      </c>
      <c r="L140" s="250">
        <v>4.3055555555555562E-2</v>
      </c>
      <c r="M140" s="356" t="s">
        <v>336</v>
      </c>
    </row>
    <row r="141" spans="1:17" x14ac:dyDescent="0.2">
      <c r="A141" s="350"/>
      <c r="B141" s="351"/>
      <c r="C141" s="243"/>
      <c r="D141" s="243"/>
      <c r="E141" s="243"/>
      <c r="F141" s="243"/>
      <c r="G141" s="243"/>
      <c r="H141" s="359"/>
      <c r="I141" s="360"/>
      <c r="J141" s="360"/>
      <c r="K141" s="360"/>
      <c r="L141" s="247" t="s">
        <v>335</v>
      </c>
      <c r="M141" s="360"/>
    </row>
    <row r="142" spans="1:17" ht="16" customHeight="1" thickBot="1" x14ac:dyDescent="0.25">
      <c r="A142" s="358" t="s">
        <v>334</v>
      </c>
      <c r="B142" s="358"/>
      <c r="C142" s="243"/>
      <c r="D142" s="243"/>
      <c r="E142" s="243"/>
      <c r="F142" s="243"/>
      <c r="G142" s="243"/>
      <c r="H142" s="252"/>
    </row>
    <row r="143" spans="1:17" ht="16" thickBot="1" x14ac:dyDescent="0.25">
      <c r="A143" s="344" t="s">
        <v>333</v>
      </c>
      <c r="B143" s="345"/>
      <c r="C143" s="243"/>
      <c r="D143" s="243"/>
      <c r="E143" s="243"/>
      <c r="F143" s="243"/>
      <c r="G143" s="243"/>
      <c r="H143" s="251"/>
    </row>
    <row r="144" spans="1:17" ht="16" thickBot="1" x14ac:dyDescent="0.25">
      <c r="A144" s="249">
        <v>2018</v>
      </c>
      <c r="B144" s="248" t="s">
        <v>332</v>
      </c>
      <c r="C144" s="243"/>
      <c r="D144" s="243"/>
      <c r="E144" s="243"/>
      <c r="F144" s="243"/>
      <c r="G144" s="243"/>
      <c r="H144" s="250" t="s">
        <v>330</v>
      </c>
    </row>
    <row r="145" spans="1:8" ht="29" thickBot="1" x14ac:dyDescent="0.25">
      <c r="A145" s="249"/>
      <c r="B145" s="248"/>
      <c r="C145" s="243"/>
      <c r="D145" s="243"/>
      <c r="E145" s="243"/>
      <c r="F145" s="243"/>
      <c r="G145" s="243"/>
      <c r="H145" s="247" t="s">
        <v>331</v>
      </c>
    </row>
    <row r="146" spans="1:8" ht="16" thickBot="1" x14ac:dyDescent="0.25">
      <c r="A146" s="249"/>
      <c r="B146" s="248"/>
      <c r="C146" s="243"/>
      <c r="D146" s="243"/>
      <c r="E146" s="243"/>
      <c r="F146" s="243"/>
      <c r="G146" s="243"/>
      <c r="H146" s="250" t="s">
        <v>330</v>
      </c>
    </row>
    <row r="147" spans="1:8" ht="28" x14ac:dyDescent="0.2">
      <c r="A147" s="249"/>
      <c r="B147" s="248"/>
      <c r="C147" s="243"/>
      <c r="D147" s="243"/>
      <c r="E147" s="243"/>
      <c r="F147" s="243"/>
      <c r="G147" s="243"/>
      <c r="H147" s="247" t="s">
        <v>329</v>
      </c>
    </row>
  </sheetData>
  <mergeCells count="24">
    <mergeCell ref="M140:M141"/>
    <mergeCell ref="L138:L139"/>
    <mergeCell ref="O82:R82"/>
    <mergeCell ref="I136:I137"/>
    <mergeCell ref="J136:J137"/>
    <mergeCell ref="K136:K137"/>
    <mergeCell ref="L136:L137"/>
    <mergeCell ref="M136:M137"/>
    <mergeCell ref="M138:M139"/>
    <mergeCell ref="H138:H139"/>
    <mergeCell ref="I138:I139"/>
    <mergeCell ref="J138:J139"/>
    <mergeCell ref="K138:K139"/>
    <mergeCell ref="A142:B142"/>
    <mergeCell ref="H140:H141"/>
    <mergeCell ref="I140:I141"/>
    <mergeCell ref="J140:J141"/>
    <mergeCell ref="K140:K141"/>
    <mergeCell ref="A143:B143"/>
    <mergeCell ref="A5:B5"/>
    <mergeCell ref="A127:B127"/>
    <mergeCell ref="A128:B137"/>
    <mergeCell ref="A138:B139"/>
    <mergeCell ref="A140:B141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showGridLines="0" workbookViewId="0">
      <selection activeCell="M14" sqref="M14"/>
    </sheetView>
  </sheetViews>
  <sheetFormatPr baseColWidth="10" defaultColWidth="14.5" defaultRowHeight="15" customHeight="1" x14ac:dyDescent="0.2"/>
  <cols>
    <col min="1" max="1" width="6.5" customWidth="1"/>
    <col min="2" max="2" width="35.33203125" customWidth="1"/>
    <col min="3" max="11" width="11.5" customWidth="1"/>
    <col min="12" max="26" width="8.6640625" customWidth="1"/>
  </cols>
  <sheetData>
    <row r="1" spans="1:11" ht="14.25" customHeight="1" x14ac:dyDescent="0.2">
      <c r="A1" s="291" t="s">
        <v>778</v>
      </c>
    </row>
    <row r="2" spans="1:11" ht="14.25" customHeight="1" x14ac:dyDescent="0.2"/>
    <row r="3" spans="1:11" ht="14.25" customHeight="1" x14ac:dyDescent="0.2">
      <c r="A3" s="292" t="s">
        <v>779</v>
      </c>
    </row>
    <row r="4" spans="1:11" ht="14.25" customHeight="1" thickBot="1" x14ac:dyDescent="0.25">
      <c r="A4" s="292" t="s">
        <v>592</v>
      </c>
    </row>
    <row r="5" spans="1:11" ht="14.25" customHeight="1" thickBot="1" x14ac:dyDescent="0.25">
      <c r="A5" s="362" t="s">
        <v>589</v>
      </c>
      <c r="B5" s="363"/>
      <c r="C5" s="283">
        <v>2017</v>
      </c>
      <c r="D5" s="283">
        <v>2016</v>
      </c>
      <c r="E5" s="283">
        <v>2015</v>
      </c>
      <c r="F5" s="283">
        <v>2014</v>
      </c>
      <c r="G5" s="283">
        <v>2013</v>
      </c>
      <c r="H5" s="283">
        <v>2012</v>
      </c>
      <c r="I5" s="283">
        <v>2011</v>
      </c>
      <c r="J5" s="283">
        <v>2010</v>
      </c>
      <c r="K5" s="283">
        <v>2009</v>
      </c>
    </row>
    <row r="6" spans="1:11" ht="14.25" customHeight="1" thickBot="1" x14ac:dyDescent="0.25">
      <c r="A6" s="293"/>
      <c r="B6" s="294" t="s">
        <v>588</v>
      </c>
      <c r="C6" s="295" t="s">
        <v>587</v>
      </c>
      <c r="D6" s="295" t="s">
        <v>586</v>
      </c>
      <c r="E6" s="295" t="s">
        <v>585</v>
      </c>
      <c r="F6" s="296" t="s">
        <v>584</v>
      </c>
      <c r="G6" s="295" t="s">
        <v>583</v>
      </c>
      <c r="H6" s="296" t="s">
        <v>582</v>
      </c>
      <c r="I6" s="296" t="s">
        <v>648</v>
      </c>
      <c r="J6" s="297" t="s">
        <v>780</v>
      </c>
      <c r="K6" s="298" t="s">
        <v>781</v>
      </c>
    </row>
    <row r="7" spans="1:11" ht="14.25" customHeight="1" x14ac:dyDescent="0.2">
      <c r="A7" s="299"/>
      <c r="B7" s="300" t="s">
        <v>581</v>
      </c>
      <c r="C7" s="299" t="s">
        <v>575</v>
      </c>
      <c r="D7" s="299" t="s">
        <v>574</v>
      </c>
      <c r="E7" s="299" t="s">
        <v>573</v>
      </c>
      <c r="F7" s="299" t="s">
        <v>572</v>
      </c>
      <c r="G7" s="299" t="s">
        <v>571</v>
      </c>
      <c r="H7" s="299" t="s">
        <v>570</v>
      </c>
      <c r="I7" s="299" t="s">
        <v>649</v>
      </c>
      <c r="J7" s="299" t="s">
        <v>782</v>
      </c>
      <c r="K7" s="299" t="s">
        <v>783</v>
      </c>
    </row>
    <row r="8" spans="1:11" ht="12" customHeight="1" thickBot="1" x14ac:dyDescent="0.25">
      <c r="A8" s="301"/>
      <c r="B8" s="284" t="s">
        <v>325</v>
      </c>
      <c r="C8" s="284"/>
      <c r="D8" s="284"/>
      <c r="E8" s="284"/>
      <c r="F8" s="284"/>
      <c r="G8" s="284"/>
      <c r="H8" s="284"/>
      <c r="I8" s="284"/>
      <c r="J8" s="284"/>
      <c r="K8" s="284"/>
    </row>
    <row r="9" spans="1:11" ht="14.25" customHeight="1" thickBot="1" x14ac:dyDescent="0.25">
      <c r="A9" s="302" t="s">
        <v>784</v>
      </c>
      <c r="B9" s="286" t="s">
        <v>324</v>
      </c>
      <c r="C9" s="76">
        <v>77496</v>
      </c>
      <c r="D9" s="76">
        <v>137385</v>
      </c>
      <c r="E9" s="76">
        <v>99760</v>
      </c>
      <c r="F9" s="76">
        <v>73884</v>
      </c>
      <c r="G9" s="76">
        <v>169310</v>
      </c>
      <c r="H9" s="76">
        <v>629208</v>
      </c>
      <c r="I9" s="76">
        <v>231427</v>
      </c>
      <c r="J9" s="76">
        <v>187061</v>
      </c>
      <c r="K9" s="76">
        <v>164830</v>
      </c>
    </row>
    <row r="10" spans="1:11" ht="14.25" customHeight="1" thickBot="1" x14ac:dyDescent="0.25">
      <c r="A10" s="302" t="s">
        <v>785</v>
      </c>
      <c r="B10" s="286" t="s">
        <v>323</v>
      </c>
      <c r="C10" s="76" t="s">
        <v>336</v>
      </c>
      <c r="D10" s="76" t="s">
        <v>336</v>
      </c>
      <c r="E10" s="76" t="s">
        <v>336</v>
      </c>
      <c r="F10" s="76">
        <v>58823</v>
      </c>
      <c r="G10" s="76">
        <v>51609</v>
      </c>
      <c r="H10" s="76">
        <v>29523</v>
      </c>
      <c r="I10" s="76">
        <v>18461</v>
      </c>
      <c r="J10" s="76">
        <v>20255</v>
      </c>
      <c r="K10" s="76">
        <v>19862</v>
      </c>
    </row>
    <row r="11" spans="1:11" ht="14.25" customHeight="1" thickBot="1" x14ac:dyDescent="0.25">
      <c r="A11" s="302" t="s">
        <v>786</v>
      </c>
      <c r="B11" s="286" t="s">
        <v>303</v>
      </c>
      <c r="C11" s="76" t="s">
        <v>336</v>
      </c>
      <c r="D11" s="76" t="s">
        <v>336</v>
      </c>
      <c r="E11" s="76" t="s">
        <v>336</v>
      </c>
      <c r="F11" s="76" t="s">
        <v>336</v>
      </c>
      <c r="G11" s="76" t="s">
        <v>336</v>
      </c>
      <c r="H11" s="76" t="s">
        <v>336</v>
      </c>
      <c r="I11" s="76" t="s">
        <v>336</v>
      </c>
      <c r="J11" s="76" t="s">
        <v>336</v>
      </c>
      <c r="K11" s="76" t="s">
        <v>336</v>
      </c>
    </row>
    <row r="12" spans="1:11" ht="14.25" customHeight="1" thickBot="1" x14ac:dyDescent="0.25">
      <c r="A12" s="302" t="s">
        <v>787</v>
      </c>
      <c r="B12" s="286" t="s">
        <v>322</v>
      </c>
      <c r="C12" s="76">
        <v>24960</v>
      </c>
      <c r="D12" s="76">
        <v>24156</v>
      </c>
      <c r="E12" s="76">
        <v>21535</v>
      </c>
      <c r="F12" s="76">
        <v>21099</v>
      </c>
      <c r="G12" s="76">
        <v>22172</v>
      </c>
      <c r="H12" s="76">
        <v>22280</v>
      </c>
      <c r="I12" s="76">
        <v>20973</v>
      </c>
      <c r="J12" s="76">
        <v>23542</v>
      </c>
      <c r="K12" s="76">
        <v>21809</v>
      </c>
    </row>
    <row r="13" spans="1:11" ht="14.25" customHeight="1" thickBot="1" x14ac:dyDescent="0.25">
      <c r="A13" s="302" t="s">
        <v>788</v>
      </c>
      <c r="B13" s="286" t="s">
        <v>321</v>
      </c>
      <c r="C13" s="76">
        <v>45923</v>
      </c>
      <c r="D13" s="76">
        <v>44306</v>
      </c>
      <c r="E13" s="76">
        <v>42879</v>
      </c>
      <c r="F13" s="76">
        <v>44705</v>
      </c>
      <c r="G13" s="76">
        <v>39006</v>
      </c>
      <c r="H13" s="76">
        <v>37490</v>
      </c>
      <c r="I13" s="76" t="s">
        <v>336</v>
      </c>
      <c r="J13" s="76" t="s">
        <v>336</v>
      </c>
      <c r="K13" s="76" t="s">
        <v>336</v>
      </c>
    </row>
    <row r="14" spans="1:11" ht="14.25" customHeight="1" thickBot="1" x14ac:dyDescent="0.25">
      <c r="A14" s="302" t="s">
        <v>788</v>
      </c>
      <c r="B14" s="286" t="s">
        <v>321</v>
      </c>
      <c r="C14" s="76" t="s">
        <v>336</v>
      </c>
      <c r="D14" s="76" t="s">
        <v>336</v>
      </c>
      <c r="E14" s="76" t="s">
        <v>336</v>
      </c>
      <c r="F14" s="76" t="s">
        <v>336</v>
      </c>
      <c r="G14" s="76" t="s">
        <v>336</v>
      </c>
      <c r="H14" s="76" t="s">
        <v>336</v>
      </c>
      <c r="I14" s="76">
        <v>38668</v>
      </c>
      <c r="J14" s="76">
        <v>36055</v>
      </c>
      <c r="K14" s="76">
        <v>48646</v>
      </c>
    </row>
    <row r="15" spans="1:11" ht="14.25" customHeight="1" thickBot="1" x14ac:dyDescent="0.25">
      <c r="A15" s="302" t="s">
        <v>789</v>
      </c>
      <c r="B15" s="286" t="s">
        <v>320</v>
      </c>
      <c r="C15" s="76" t="s">
        <v>336</v>
      </c>
      <c r="D15" s="76" t="s">
        <v>336</v>
      </c>
      <c r="E15" s="76" t="s">
        <v>336</v>
      </c>
      <c r="F15" s="76" t="s">
        <v>336</v>
      </c>
      <c r="G15" s="76" t="s">
        <v>336</v>
      </c>
      <c r="H15" s="76" t="s">
        <v>336</v>
      </c>
      <c r="I15" s="76" t="s">
        <v>336</v>
      </c>
      <c r="J15" s="76" t="s">
        <v>336</v>
      </c>
      <c r="K15" s="76" t="s">
        <v>336</v>
      </c>
    </row>
    <row r="16" spans="1:11" ht="14.25" customHeight="1" thickBot="1" x14ac:dyDescent="0.25">
      <c r="A16" s="302" t="s">
        <v>790</v>
      </c>
      <c r="B16" s="286" t="s">
        <v>319</v>
      </c>
      <c r="C16" s="76" t="s">
        <v>336</v>
      </c>
      <c r="D16" s="76" t="s">
        <v>336</v>
      </c>
      <c r="E16" s="76" t="s">
        <v>336</v>
      </c>
      <c r="F16" s="76" t="s">
        <v>336</v>
      </c>
      <c r="G16" s="76" t="s">
        <v>336</v>
      </c>
      <c r="H16" s="76" t="s">
        <v>336</v>
      </c>
      <c r="I16" s="76" t="s">
        <v>336</v>
      </c>
      <c r="J16" s="76" t="s">
        <v>336</v>
      </c>
      <c r="K16" s="76" t="s">
        <v>336</v>
      </c>
    </row>
    <row r="17" spans="1:11" ht="14.25" customHeight="1" thickBot="1" x14ac:dyDescent="0.25">
      <c r="A17" s="302" t="s">
        <v>789</v>
      </c>
      <c r="B17" s="286" t="s">
        <v>318</v>
      </c>
      <c r="C17" s="76" t="s">
        <v>336</v>
      </c>
      <c r="D17" s="76" t="s">
        <v>336</v>
      </c>
      <c r="E17" s="76" t="s">
        <v>336</v>
      </c>
      <c r="F17" s="76" t="s">
        <v>336</v>
      </c>
      <c r="G17" s="76" t="s">
        <v>336</v>
      </c>
      <c r="H17" s="76" t="s">
        <v>336</v>
      </c>
      <c r="I17" s="76" t="s">
        <v>336</v>
      </c>
      <c r="J17" s="76" t="s">
        <v>336</v>
      </c>
      <c r="K17" s="76" t="s">
        <v>336</v>
      </c>
    </row>
    <row r="18" spans="1:11" ht="14.25" customHeight="1" thickBot="1" x14ac:dyDescent="0.25">
      <c r="A18" s="302" t="s">
        <v>789</v>
      </c>
      <c r="B18" s="286" t="s">
        <v>290</v>
      </c>
      <c r="C18" s="76" t="s">
        <v>336</v>
      </c>
      <c r="D18" s="76" t="s">
        <v>336</v>
      </c>
      <c r="E18" s="76" t="s">
        <v>336</v>
      </c>
      <c r="F18" s="76" t="s">
        <v>336</v>
      </c>
      <c r="G18" s="76" t="s">
        <v>336</v>
      </c>
      <c r="H18" s="76" t="s">
        <v>336</v>
      </c>
      <c r="I18" s="76" t="s">
        <v>336</v>
      </c>
      <c r="J18" s="76" t="s">
        <v>336</v>
      </c>
      <c r="K18" s="76" t="s">
        <v>336</v>
      </c>
    </row>
    <row r="19" spans="1:11" ht="14.25" customHeight="1" thickBot="1" x14ac:dyDescent="0.25">
      <c r="A19" s="302" t="s">
        <v>791</v>
      </c>
      <c r="B19" s="286" t="s">
        <v>294</v>
      </c>
      <c r="C19" s="76">
        <v>0</v>
      </c>
      <c r="D19" s="76">
        <v>3926</v>
      </c>
      <c r="E19" s="76" t="s">
        <v>336</v>
      </c>
      <c r="F19" s="76" t="s">
        <v>336</v>
      </c>
      <c r="G19" s="76" t="s">
        <v>336</v>
      </c>
      <c r="H19" s="76" t="s">
        <v>336</v>
      </c>
      <c r="I19" s="76" t="s">
        <v>336</v>
      </c>
      <c r="J19" s="76" t="s">
        <v>336</v>
      </c>
      <c r="K19" s="76" t="s">
        <v>336</v>
      </c>
    </row>
    <row r="20" spans="1:11" ht="14.25" customHeight="1" thickBot="1" x14ac:dyDescent="0.25">
      <c r="A20" s="302" t="s">
        <v>791</v>
      </c>
      <c r="B20" s="286" t="s">
        <v>317</v>
      </c>
      <c r="C20" s="76" t="s">
        <v>336</v>
      </c>
      <c r="D20" s="76" t="s">
        <v>336</v>
      </c>
      <c r="E20" s="76" t="s">
        <v>336</v>
      </c>
      <c r="F20" s="76" t="s">
        <v>336</v>
      </c>
      <c r="G20" s="76" t="s">
        <v>336</v>
      </c>
      <c r="H20" s="76" t="s">
        <v>336</v>
      </c>
      <c r="I20" s="76" t="s">
        <v>336</v>
      </c>
      <c r="J20" s="76" t="s">
        <v>336</v>
      </c>
      <c r="K20" s="76" t="s">
        <v>336</v>
      </c>
    </row>
    <row r="21" spans="1:11" ht="14.25" customHeight="1" thickBot="1" x14ac:dyDescent="0.25">
      <c r="A21" s="302" t="s">
        <v>792</v>
      </c>
      <c r="B21" s="286" t="s">
        <v>267</v>
      </c>
      <c r="C21" s="76" t="s">
        <v>336</v>
      </c>
      <c r="D21" s="76" t="s">
        <v>336</v>
      </c>
      <c r="E21" s="76" t="s">
        <v>336</v>
      </c>
      <c r="F21" s="76" t="s">
        <v>336</v>
      </c>
      <c r="G21" s="76">
        <v>71761</v>
      </c>
      <c r="H21" s="76">
        <v>44973</v>
      </c>
      <c r="I21" s="76">
        <v>0</v>
      </c>
      <c r="J21" s="76" t="s">
        <v>336</v>
      </c>
      <c r="K21" s="76" t="s">
        <v>336</v>
      </c>
    </row>
    <row r="22" spans="1:11" ht="14.25" customHeight="1" thickBot="1" x14ac:dyDescent="0.25">
      <c r="A22" s="302" t="s">
        <v>793</v>
      </c>
      <c r="B22" s="286" t="s">
        <v>316</v>
      </c>
      <c r="C22" s="76">
        <v>76893</v>
      </c>
      <c r="D22" s="76">
        <v>72018</v>
      </c>
      <c r="E22" s="76">
        <v>66203</v>
      </c>
      <c r="F22" s="76" t="s">
        <v>336</v>
      </c>
      <c r="G22" s="76" t="s">
        <v>336</v>
      </c>
      <c r="H22" s="76" t="s">
        <v>336</v>
      </c>
      <c r="I22" s="76" t="s">
        <v>336</v>
      </c>
      <c r="J22" s="76" t="s">
        <v>336</v>
      </c>
      <c r="K22" s="76" t="s">
        <v>336</v>
      </c>
    </row>
    <row r="23" spans="1:11" ht="14.25" customHeight="1" thickBot="1" x14ac:dyDescent="0.25">
      <c r="A23" s="302" t="s">
        <v>794</v>
      </c>
      <c r="B23" s="286" t="s">
        <v>315</v>
      </c>
      <c r="C23" s="76">
        <v>-4200</v>
      </c>
      <c r="D23" s="76">
        <v>-3000</v>
      </c>
      <c r="E23" s="76">
        <v>-2400</v>
      </c>
      <c r="F23" s="76" t="s">
        <v>336</v>
      </c>
      <c r="G23" s="76" t="s">
        <v>336</v>
      </c>
      <c r="H23" s="76" t="s">
        <v>336</v>
      </c>
      <c r="I23" s="76" t="s">
        <v>336</v>
      </c>
      <c r="J23" s="76" t="s">
        <v>336</v>
      </c>
      <c r="K23" s="76" t="s">
        <v>336</v>
      </c>
    </row>
    <row r="24" spans="1:11" ht="14.25" customHeight="1" thickBot="1" x14ac:dyDescent="0.25">
      <c r="A24" s="302" t="s">
        <v>795</v>
      </c>
      <c r="B24" s="286" t="s">
        <v>314</v>
      </c>
      <c r="C24" s="76">
        <v>221072</v>
      </c>
      <c r="D24" s="76">
        <v>278791</v>
      </c>
      <c r="E24" s="76">
        <v>227977</v>
      </c>
      <c r="F24" s="76">
        <v>198511</v>
      </c>
      <c r="G24" s="76">
        <v>353858</v>
      </c>
      <c r="H24" s="76">
        <v>763474</v>
      </c>
      <c r="I24" s="76">
        <v>309529</v>
      </c>
      <c r="J24" s="76">
        <v>266913</v>
      </c>
      <c r="K24" s="76">
        <v>255147</v>
      </c>
    </row>
    <row r="25" spans="1:11" ht="14.25" customHeight="1" thickBot="1" x14ac:dyDescent="0.25">
      <c r="A25" s="288"/>
      <c r="B25" s="288"/>
      <c r="C25" s="288"/>
      <c r="D25" s="288"/>
      <c r="E25" s="288"/>
      <c r="F25" s="288"/>
      <c r="G25" s="288"/>
      <c r="H25" s="288"/>
      <c r="I25" s="288"/>
      <c r="J25" s="288"/>
      <c r="K25" s="288"/>
    </row>
    <row r="26" spans="1:11" ht="14.25" customHeight="1" thickBot="1" x14ac:dyDescent="0.25">
      <c r="A26" s="302" t="s">
        <v>796</v>
      </c>
      <c r="B26" s="286" t="s">
        <v>313</v>
      </c>
      <c r="C26" s="76">
        <v>221345</v>
      </c>
      <c r="D26" s="76">
        <v>221468</v>
      </c>
      <c r="E26" s="76">
        <v>221665</v>
      </c>
      <c r="F26" s="76">
        <v>227983</v>
      </c>
      <c r="G26" s="76">
        <v>227335</v>
      </c>
      <c r="H26" s="76">
        <v>227202</v>
      </c>
      <c r="I26" s="76">
        <v>227257</v>
      </c>
      <c r="J26" s="76">
        <v>227260</v>
      </c>
      <c r="K26" s="76">
        <v>142748</v>
      </c>
    </row>
    <row r="27" spans="1:11" ht="14.25" customHeight="1" thickBot="1" x14ac:dyDescent="0.25">
      <c r="A27" s="302" t="s">
        <v>796</v>
      </c>
      <c r="B27" s="286" t="s">
        <v>312</v>
      </c>
      <c r="C27" s="76">
        <v>236135</v>
      </c>
      <c r="D27" s="76">
        <v>215112</v>
      </c>
      <c r="E27" s="76">
        <v>199515</v>
      </c>
      <c r="F27" s="76">
        <v>191307</v>
      </c>
      <c r="G27" s="76">
        <v>177654</v>
      </c>
      <c r="H27" s="76">
        <v>166280</v>
      </c>
      <c r="I27" s="76">
        <v>158855</v>
      </c>
      <c r="J27" s="76">
        <v>152542</v>
      </c>
      <c r="K27" s="76">
        <v>376886</v>
      </c>
    </row>
    <row r="28" spans="1:11" ht="14.25" customHeight="1" thickBot="1" x14ac:dyDescent="0.25">
      <c r="A28" s="302" t="s">
        <v>797</v>
      </c>
      <c r="B28" s="286" t="s">
        <v>311</v>
      </c>
      <c r="C28" s="76">
        <v>295124</v>
      </c>
      <c r="D28" s="76">
        <v>279052</v>
      </c>
      <c r="E28" s="76">
        <v>270758</v>
      </c>
      <c r="F28" s="76">
        <v>268425</v>
      </c>
      <c r="G28" s="76">
        <v>264853</v>
      </c>
      <c r="H28" s="76">
        <v>256967</v>
      </c>
      <c r="I28" s="76">
        <v>250020</v>
      </c>
      <c r="J28" s="76">
        <v>248155</v>
      </c>
      <c r="K28" s="76">
        <v>453510</v>
      </c>
    </row>
    <row r="29" spans="1:11" ht="14.25" customHeight="1" thickBot="1" x14ac:dyDescent="0.25">
      <c r="A29" s="302" t="s">
        <v>798</v>
      </c>
      <c r="B29" s="286" t="s">
        <v>310</v>
      </c>
      <c r="C29" s="76">
        <v>1059720</v>
      </c>
      <c r="D29" s="76">
        <v>985406</v>
      </c>
      <c r="E29" s="76">
        <v>941550</v>
      </c>
      <c r="F29" s="76">
        <v>903304</v>
      </c>
      <c r="G29" s="76">
        <v>857426</v>
      </c>
      <c r="H29" s="76">
        <v>809006</v>
      </c>
      <c r="I29" s="76">
        <v>742259</v>
      </c>
      <c r="J29" s="76">
        <v>690939</v>
      </c>
      <c r="K29" s="76">
        <v>1366578</v>
      </c>
    </row>
    <row r="30" spans="1:11" ht="14.25" customHeight="1" thickBot="1" x14ac:dyDescent="0.25">
      <c r="A30" s="302" t="s">
        <v>798</v>
      </c>
      <c r="B30" s="286" t="s">
        <v>309</v>
      </c>
      <c r="C30" s="76">
        <v>283563</v>
      </c>
      <c r="D30" s="76">
        <v>267527</v>
      </c>
      <c r="E30" s="76">
        <v>229276</v>
      </c>
      <c r="F30" s="76">
        <v>206598</v>
      </c>
      <c r="G30" s="76">
        <v>189707</v>
      </c>
      <c r="H30" s="76">
        <v>175735</v>
      </c>
      <c r="I30" s="76">
        <v>165960</v>
      </c>
      <c r="J30" s="76">
        <v>152090</v>
      </c>
      <c r="K30" s="76">
        <v>315914</v>
      </c>
    </row>
    <row r="31" spans="1:11" ht="14.25" customHeight="1" thickBot="1" x14ac:dyDescent="0.25">
      <c r="A31" s="302" t="s">
        <v>797</v>
      </c>
      <c r="B31" s="286" t="s">
        <v>308</v>
      </c>
      <c r="C31" s="76" t="s">
        <v>336</v>
      </c>
      <c r="D31" s="76" t="s">
        <v>336</v>
      </c>
      <c r="E31" s="76" t="s">
        <v>336</v>
      </c>
      <c r="F31" s="76" t="s">
        <v>336</v>
      </c>
      <c r="G31" s="76" t="s">
        <v>336</v>
      </c>
      <c r="H31" s="76" t="s">
        <v>336</v>
      </c>
      <c r="I31" s="76" t="s">
        <v>336</v>
      </c>
      <c r="J31" s="76" t="s">
        <v>336</v>
      </c>
      <c r="K31" s="76" t="s">
        <v>336</v>
      </c>
    </row>
    <row r="32" spans="1:11" ht="14.25" customHeight="1" thickBot="1" x14ac:dyDescent="0.25">
      <c r="A32" s="302" t="s">
        <v>797</v>
      </c>
      <c r="B32" s="286" t="s">
        <v>307</v>
      </c>
      <c r="C32" s="76" t="s">
        <v>336</v>
      </c>
      <c r="D32" s="76" t="s">
        <v>336</v>
      </c>
      <c r="E32" s="76" t="s">
        <v>336</v>
      </c>
      <c r="F32" s="76" t="s">
        <v>336</v>
      </c>
      <c r="G32" s="76" t="s">
        <v>336</v>
      </c>
      <c r="H32" s="76" t="s">
        <v>336</v>
      </c>
      <c r="I32" s="76" t="s">
        <v>336</v>
      </c>
      <c r="J32" s="76" t="s">
        <v>336</v>
      </c>
      <c r="K32" s="76" t="s">
        <v>336</v>
      </c>
    </row>
    <row r="33" spans="1:11" ht="14.25" customHeight="1" thickBot="1" x14ac:dyDescent="0.25">
      <c r="A33" s="302" t="s">
        <v>798</v>
      </c>
      <c r="B33" s="286" t="s">
        <v>306</v>
      </c>
      <c r="C33" s="76" t="s">
        <v>336</v>
      </c>
      <c r="D33" s="76" t="s">
        <v>336</v>
      </c>
      <c r="E33" s="76" t="s">
        <v>336</v>
      </c>
      <c r="F33" s="76" t="s">
        <v>336</v>
      </c>
      <c r="G33" s="76" t="s">
        <v>336</v>
      </c>
      <c r="H33" s="76" t="s">
        <v>336</v>
      </c>
      <c r="I33" s="76" t="s">
        <v>336</v>
      </c>
      <c r="J33" s="76" t="s">
        <v>336</v>
      </c>
      <c r="K33" s="76" t="s">
        <v>336</v>
      </c>
    </row>
    <row r="34" spans="1:11" ht="14.25" customHeight="1" thickBot="1" x14ac:dyDescent="0.25">
      <c r="A34" s="302" t="s">
        <v>798</v>
      </c>
      <c r="B34" s="286" t="s">
        <v>305</v>
      </c>
      <c r="C34" s="76" t="s">
        <v>336</v>
      </c>
      <c r="D34" s="76" t="s">
        <v>336</v>
      </c>
      <c r="E34" s="76" t="s">
        <v>336</v>
      </c>
      <c r="F34" s="76" t="s">
        <v>336</v>
      </c>
      <c r="G34" s="76" t="s">
        <v>336</v>
      </c>
      <c r="H34" s="76" t="s">
        <v>336</v>
      </c>
      <c r="I34" s="76" t="s">
        <v>336</v>
      </c>
      <c r="J34" s="76" t="s">
        <v>336</v>
      </c>
      <c r="K34" s="76" t="s">
        <v>336</v>
      </c>
    </row>
    <row r="35" spans="1:11" ht="14.25" customHeight="1" thickBot="1" x14ac:dyDescent="0.25">
      <c r="A35" s="302" t="s">
        <v>799</v>
      </c>
      <c r="B35" s="286" t="s">
        <v>304</v>
      </c>
      <c r="C35" s="76">
        <v>-857930</v>
      </c>
      <c r="D35" s="76">
        <v>-757310</v>
      </c>
      <c r="E35" s="76">
        <v>-664610</v>
      </c>
      <c r="F35" s="76">
        <v>-579511</v>
      </c>
      <c r="G35" s="76">
        <v>-485292</v>
      </c>
      <c r="H35" s="76">
        <v>-380561</v>
      </c>
      <c r="I35" s="76">
        <v>-252514</v>
      </c>
      <c r="J35" s="76">
        <v>-105901</v>
      </c>
      <c r="K35" s="76">
        <v>-1178404</v>
      </c>
    </row>
    <row r="36" spans="1:11" ht="14.25" customHeight="1" thickBot="1" x14ac:dyDescent="0.25">
      <c r="A36" s="302" t="s">
        <v>800</v>
      </c>
      <c r="B36" s="286" t="s">
        <v>303</v>
      </c>
      <c r="C36" s="76" t="s">
        <v>336</v>
      </c>
      <c r="D36" s="76" t="s">
        <v>336</v>
      </c>
      <c r="E36" s="76" t="s">
        <v>336</v>
      </c>
      <c r="F36" s="76" t="s">
        <v>336</v>
      </c>
      <c r="G36" s="76" t="s">
        <v>336</v>
      </c>
      <c r="H36" s="76" t="s">
        <v>336</v>
      </c>
      <c r="I36" s="76" t="s">
        <v>336</v>
      </c>
      <c r="J36" s="76">
        <v>0</v>
      </c>
      <c r="K36" s="76">
        <v>1200</v>
      </c>
    </row>
    <row r="37" spans="1:11" ht="14.25" customHeight="1" thickBot="1" x14ac:dyDescent="0.25">
      <c r="A37" s="302" t="s">
        <v>801</v>
      </c>
      <c r="B37" s="286" t="s">
        <v>302</v>
      </c>
      <c r="C37" s="76" t="s">
        <v>336</v>
      </c>
      <c r="D37" s="76" t="s">
        <v>336</v>
      </c>
      <c r="E37" s="76" t="s">
        <v>336</v>
      </c>
      <c r="F37" s="76" t="s">
        <v>336</v>
      </c>
      <c r="G37" s="76">
        <v>344075</v>
      </c>
      <c r="H37" s="76">
        <v>355727</v>
      </c>
      <c r="I37" s="76" t="s">
        <v>336</v>
      </c>
      <c r="J37" s="76" t="s">
        <v>336</v>
      </c>
      <c r="K37" s="76" t="s">
        <v>336</v>
      </c>
    </row>
    <row r="38" spans="1:11" ht="14.25" customHeight="1" thickBot="1" x14ac:dyDescent="0.25">
      <c r="A38" s="302" t="s">
        <v>802</v>
      </c>
      <c r="B38" s="286" t="s">
        <v>228</v>
      </c>
      <c r="C38" s="76" t="s">
        <v>336</v>
      </c>
      <c r="D38" s="76" t="s">
        <v>336</v>
      </c>
      <c r="E38" s="76" t="s">
        <v>336</v>
      </c>
      <c r="F38" s="76" t="s">
        <v>336</v>
      </c>
      <c r="G38" s="76" t="s">
        <v>336</v>
      </c>
      <c r="H38" s="76" t="s">
        <v>336</v>
      </c>
      <c r="I38" s="76" t="s">
        <v>336</v>
      </c>
      <c r="J38" s="76" t="s">
        <v>336</v>
      </c>
      <c r="K38" s="76" t="s">
        <v>336</v>
      </c>
    </row>
    <row r="39" spans="1:11" ht="14.25" customHeight="1" thickBot="1" x14ac:dyDescent="0.25">
      <c r="A39" s="302" t="s">
        <v>801</v>
      </c>
      <c r="B39" s="286" t="s">
        <v>301</v>
      </c>
      <c r="C39" s="76">
        <v>344075</v>
      </c>
      <c r="D39" s="76">
        <v>344075</v>
      </c>
      <c r="E39" s="76">
        <v>344075</v>
      </c>
      <c r="F39" s="76">
        <v>344075</v>
      </c>
      <c r="G39" s="76" t="s">
        <v>336</v>
      </c>
      <c r="H39" s="76" t="s">
        <v>336</v>
      </c>
      <c r="I39" s="76" t="s">
        <v>336</v>
      </c>
      <c r="J39" s="76" t="s">
        <v>336</v>
      </c>
      <c r="K39" s="76" t="s">
        <v>336</v>
      </c>
    </row>
    <row r="40" spans="1:11" ht="14.25" customHeight="1" thickBot="1" x14ac:dyDescent="0.25">
      <c r="A40" s="302" t="s">
        <v>801</v>
      </c>
      <c r="B40" s="286" t="s">
        <v>300</v>
      </c>
      <c r="C40" s="76">
        <v>2735</v>
      </c>
      <c r="D40" s="76">
        <v>2571</v>
      </c>
      <c r="E40" s="76">
        <v>2568</v>
      </c>
      <c r="F40" s="76">
        <v>3036</v>
      </c>
      <c r="G40" s="76">
        <v>3346</v>
      </c>
      <c r="H40" s="76">
        <v>3576</v>
      </c>
      <c r="I40" s="76" t="s">
        <v>336</v>
      </c>
      <c r="J40" s="76" t="s">
        <v>336</v>
      </c>
      <c r="K40" s="76" t="s">
        <v>336</v>
      </c>
    </row>
    <row r="41" spans="1:11" ht="14.25" customHeight="1" thickBot="1" x14ac:dyDescent="0.25">
      <c r="A41" s="302" t="s">
        <v>801</v>
      </c>
      <c r="B41" s="286" t="s">
        <v>299</v>
      </c>
      <c r="C41" s="76">
        <v>24361</v>
      </c>
      <c r="D41" s="76">
        <v>24461</v>
      </c>
      <c r="E41" s="76">
        <v>24461</v>
      </c>
      <c r="F41" s="76">
        <v>24461</v>
      </c>
      <c r="G41" s="76">
        <v>24361</v>
      </c>
      <c r="H41" s="76">
        <v>24361</v>
      </c>
      <c r="I41" s="76" t="s">
        <v>336</v>
      </c>
      <c r="J41" s="76" t="s">
        <v>336</v>
      </c>
      <c r="K41" s="76" t="s">
        <v>336</v>
      </c>
    </row>
    <row r="42" spans="1:11" ht="14.25" customHeight="1" thickBot="1" x14ac:dyDescent="0.25">
      <c r="A42" s="302" t="s">
        <v>801</v>
      </c>
      <c r="B42" s="286" t="s">
        <v>298</v>
      </c>
      <c r="C42" s="76" t="s">
        <v>336</v>
      </c>
      <c r="D42" s="76" t="s">
        <v>336</v>
      </c>
      <c r="E42" s="76" t="s">
        <v>336</v>
      </c>
      <c r="F42" s="76" t="s">
        <v>336</v>
      </c>
      <c r="G42" s="76" t="s">
        <v>336</v>
      </c>
      <c r="H42" s="76" t="s">
        <v>336</v>
      </c>
      <c r="I42" s="76">
        <v>422585</v>
      </c>
      <c r="J42" s="76">
        <v>422786</v>
      </c>
      <c r="K42" s="76">
        <v>19250</v>
      </c>
    </row>
    <row r="43" spans="1:11" ht="14.25" customHeight="1" thickBot="1" x14ac:dyDescent="0.25">
      <c r="A43" s="302" t="s">
        <v>803</v>
      </c>
      <c r="B43" s="286" t="s">
        <v>235</v>
      </c>
      <c r="C43" s="76">
        <v>0</v>
      </c>
      <c r="D43" s="76">
        <v>0</v>
      </c>
      <c r="E43" s="76">
        <v>0</v>
      </c>
      <c r="F43" s="76">
        <v>0</v>
      </c>
      <c r="G43" s="76" t="s">
        <v>336</v>
      </c>
      <c r="H43" s="76" t="s">
        <v>336</v>
      </c>
      <c r="I43" s="76" t="s">
        <v>336</v>
      </c>
      <c r="J43" s="76" t="s">
        <v>336</v>
      </c>
      <c r="K43" s="76" t="s">
        <v>336</v>
      </c>
    </row>
    <row r="44" spans="1:11" ht="14.25" customHeight="1" thickBot="1" x14ac:dyDescent="0.25">
      <c r="A44" s="302" t="s">
        <v>803</v>
      </c>
      <c r="B44" s="286" t="s">
        <v>234</v>
      </c>
      <c r="C44" s="76">
        <v>-1165</v>
      </c>
      <c r="D44" s="76">
        <v>-1044</v>
      </c>
      <c r="E44" s="76">
        <v>-1012</v>
      </c>
      <c r="F44" s="76">
        <v>-977</v>
      </c>
      <c r="G44" s="76">
        <v>-860</v>
      </c>
      <c r="H44" s="76">
        <v>-692</v>
      </c>
      <c r="I44" s="76" t="s">
        <v>336</v>
      </c>
      <c r="J44" s="76" t="s">
        <v>336</v>
      </c>
      <c r="K44" s="76" t="s">
        <v>336</v>
      </c>
    </row>
    <row r="45" spans="1:11" ht="14.25" customHeight="1" thickBot="1" x14ac:dyDescent="0.25">
      <c r="A45" s="302" t="s">
        <v>803</v>
      </c>
      <c r="B45" s="286" t="s">
        <v>233</v>
      </c>
      <c r="C45" s="76">
        <v>-18419</v>
      </c>
      <c r="D45" s="76">
        <v>-16091</v>
      </c>
      <c r="E45" s="76">
        <v>-13664</v>
      </c>
      <c r="F45" s="76">
        <v>-11237</v>
      </c>
      <c r="G45" s="76">
        <v>-8809</v>
      </c>
      <c r="H45" s="76">
        <v>-6407</v>
      </c>
      <c r="I45" s="76" t="s">
        <v>336</v>
      </c>
      <c r="J45" s="76" t="s">
        <v>336</v>
      </c>
      <c r="K45" s="76" t="s">
        <v>336</v>
      </c>
    </row>
    <row r="46" spans="1:11" ht="14.25" customHeight="1" thickBot="1" x14ac:dyDescent="0.25">
      <c r="A46" s="302" t="s">
        <v>803</v>
      </c>
      <c r="B46" s="286" t="s">
        <v>297</v>
      </c>
      <c r="C46" s="76" t="s">
        <v>336</v>
      </c>
      <c r="D46" s="76" t="s">
        <v>336</v>
      </c>
      <c r="E46" s="76" t="s">
        <v>336</v>
      </c>
      <c r="F46" s="76" t="s">
        <v>336</v>
      </c>
      <c r="G46" s="76" t="s">
        <v>336</v>
      </c>
      <c r="H46" s="76" t="s">
        <v>336</v>
      </c>
      <c r="I46" s="76">
        <v>-30037</v>
      </c>
      <c r="J46" s="76">
        <v>-12031</v>
      </c>
      <c r="K46" s="76">
        <v>-8750</v>
      </c>
    </row>
    <row r="47" spans="1:11" ht="14.25" customHeight="1" thickBot="1" x14ac:dyDescent="0.25">
      <c r="A47" s="302" t="s">
        <v>804</v>
      </c>
      <c r="B47" s="286" t="s">
        <v>296</v>
      </c>
      <c r="C47" s="76" t="s">
        <v>336</v>
      </c>
      <c r="D47" s="76" t="s">
        <v>336</v>
      </c>
      <c r="E47" s="76" t="s">
        <v>336</v>
      </c>
      <c r="F47" s="76" t="s">
        <v>336</v>
      </c>
      <c r="G47" s="76" t="s">
        <v>336</v>
      </c>
      <c r="H47" s="76" t="s">
        <v>336</v>
      </c>
      <c r="I47" s="76" t="s">
        <v>336</v>
      </c>
      <c r="J47" s="76" t="s">
        <v>336</v>
      </c>
      <c r="K47" s="76" t="s">
        <v>336</v>
      </c>
    </row>
    <row r="48" spans="1:11" ht="14.25" customHeight="1" thickBot="1" x14ac:dyDescent="0.25">
      <c r="A48" s="302" t="s">
        <v>805</v>
      </c>
      <c r="B48" s="286" t="s">
        <v>295</v>
      </c>
      <c r="C48" s="76">
        <v>2991</v>
      </c>
      <c r="D48" s="76">
        <v>4188</v>
      </c>
      <c r="E48" s="76">
        <v>5386</v>
      </c>
      <c r="F48" s="76">
        <v>3452</v>
      </c>
      <c r="G48" s="76">
        <v>23821</v>
      </c>
      <c r="H48" s="76">
        <v>26043</v>
      </c>
      <c r="I48" s="76">
        <v>13026</v>
      </c>
      <c r="J48" s="76">
        <v>40675</v>
      </c>
      <c r="K48" s="76">
        <v>12478</v>
      </c>
    </row>
    <row r="49" spans="1:11" ht="14.25" customHeight="1" thickBot="1" x14ac:dyDescent="0.25">
      <c r="A49" s="302" t="s">
        <v>806</v>
      </c>
      <c r="B49" s="286" t="s">
        <v>294</v>
      </c>
      <c r="C49" s="76">
        <v>0</v>
      </c>
      <c r="D49" s="76">
        <v>0</v>
      </c>
      <c r="E49" s="76">
        <v>3036</v>
      </c>
      <c r="F49" s="76">
        <v>2471</v>
      </c>
      <c r="G49" s="76">
        <v>1823</v>
      </c>
      <c r="H49" s="76">
        <v>1218</v>
      </c>
      <c r="I49" s="76">
        <v>513</v>
      </c>
      <c r="J49" s="76">
        <v>2938</v>
      </c>
      <c r="K49" s="76">
        <v>2387</v>
      </c>
    </row>
    <row r="50" spans="1:11" ht="14.25" customHeight="1" thickBot="1" x14ac:dyDescent="0.25">
      <c r="A50" s="302" t="s">
        <v>807</v>
      </c>
      <c r="B50" s="286" t="s">
        <v>293</v>
      </c>
      <c r="C50" s="76" t="s">
        <v>336</v>
      </c>
      <c r="D50" s="76" t="s">
        <v>336</v>
      </c>
      <c r="E50" s="76">
        <v>0</v>
      </c>
      <c r="F50" s="76">
        <v>599</v>
      </c>
      <c r="G50" s="76" t="s">
        <v>336</v>
      </c>
      <c r="H50" s="76" t="s">
        <v>336</v>
      </c>
      <c r="I50" s="76" t="s">
        <v>336</v>
      </c>
      <c r="J50" s="76" t="s">
        <v>336</v>
      </c>
      <c r="K50" s="76" t="s">
        <v>336</v>
      </c>
    </row>
    <row r="51" spans="1:11" ht="14.25" customHeight="1" thickBot="1" x14ac:dyDescent="0.25">
      <c r="A51" s="302" t="s">
        <v>807</v>
      </c>
      <c r="B51" s="286" t="s">
        <v>292</v>
      </c>
      <c r="C51" s="76" t="s">
        <v>336</v>
      </c>
      <c r="D51" s="76" t="s">
        <v>336</v>
      </c>
      <c r="E51" s="76">
        <v>7211</v>
      </c>
      <c r="F51" s="76">
        <v>4151</v>
      </c>
      <c r="G51" s="76" t="s">
        <v>336</v>
      </c>
      <c r="H51" s="76" t="s">
        <v>336</v>
      </c>
      <c r="I51" s="76" t="s">
        <v>336</v>
      </c>
      <c r="J51" s="76" t="s">
        <v>336</v>
      </c>
      <c r="K51" s="76" t="s">
        <v>336</v>
      </c>
    </row>
    <row r="52" spans="1:11" ht="14.25" customHeight="1" thickBot="1" x14ac:dyDescent="0.25">
      <c r="A52" s="302" t="s">
        <v>807</v>
      </c>
      <c r="B52" s="286" t="s">
        <v>291</v>
      </c>
      <c r="C52" s="76">
        <v>12821</v>
      </c>
      <c r="D52" s="76">
        <v>9218</v>
      </c>
      <c r="E52" s="76" t="s">
        <v>336</v>
      </c>
      <c r="F52" s="76" t="s">
        <v>336</v>
      </c>
      <c r="G52" s="76">
        <v>4268</v>
      </c>
      <c r="H52" s="76">
        <v>4214</v>
      </c>
      <c r="I52" s="76">
        <v>10477</v>
      </c>
      <c r="J52" s="76">
        <v>16639</v>
      </c>
      <c r="K52" s="76">
        <v>98583</v>
      </c>
    </row>
    <row r="53" spans="1:11" ht="14.25" customHeight="1" thickBot="1" x14ac:dyDescent="0.25">
      <c r="A53" s="302" t="s">
        <v>805</v>
      </c>
      <c r="B53" s="286" t="s">
        <v>290</v>
      </c>
      <c r="C53" s="76" t="s">
        <v>336</v>
      </c>
      <c r="D53" s="76" t="s">
        <v>336</v>
      </c>
      <c r="E53" s="76" t="s">
        <v>336</v>
      </c>
      <c r="F53" s="76" t="s">
        <v>336</v>
      </c>
      <c r="G53" s="76" t="s">
        <v>336</v>
      </c>
      <c r="H53" s="76" t="s">
        <v>336</v>
      </c>
      <c r="I53" s="76" t="s">
        <v>336</v>
      </c>
      <c r="J53" s="76" t="s">
        <v>336</v>
      </c>
      <c r="K53" s="76" t="s">
        <v>336</v>
      </c>
    </row>
    <row r="54" spans="1:11" ht="14.25" customHeight="1" thickBot="1" x14ac:dyDescent="0.25">
      <c r="A54" s="302" t="s">
        <v>804</v>
      </c>
      <c r="B54" s="286" t="s">
        <v>289</v>
      </c>
      <c r="C54" s="76" t="s">
        <v>336</v>
      </c>
      <c r="D54" s="76" t="s">
        <v>336</v>
      </c>
      <c r="E54" s="76" t="s">
        <v>336</v>
      </c>
      <c r="F54" s="76" t="s">
        <v>336</v>
      </c>
      <c r="G54" s="76" t="s">
        <v>336</v>
      </c>
      <c r="H54" s="76" t="s">
        <v>336</v>
      </c>
      <c r="I54" s="76" t="s">
        <v>336</v>
      </c>
      <c r="J54" s="76" t="s">
        <v>336</v>
      </c>
      <c r="K54" s="76" t="s">
        <v>336</v>
      </c>
    </row>
    <row r="55" spans="1:11" ht="14.25" customHeight="1" thickBot="1" x14ac:dyDescent="0.25">
      <c r="A55" s="302" t="s">
        <v>808</v>
      </c>
      <c r="B55" s="286" t="s">
        <v>229</v>
      </c>
      <c r="C55" s="76">
        <v>630248</v>
      </c>
      <c r="D55" s="76">
        <v>630248</v>
      </c>
      <c r="E55" s="76">
        <v>630248</v>
      </c>
      <c r="F55" s="76">
        <v>630248</v>
      </c>
      <c r="G55" s="76">
        <v>630248</v>
      </c>
      <c r="H55" s="76">
        <v>630248</v>
      </c>
      <c r="I55" s="76">
        <v>630248</v>
      </c>
      <c r="J55" s="76">
        <v>630248</v>
      </c>
      <c r="K55" s="76">
        <v>1050125</v>
      </c>
    </row>
    <row r="56" spans="1:11" ht="14.25" customHeight="1" thickBot="1" x14ac:dyDescent="0.25">
      <c r="A56" s="302" t="s">
        <v>809</v>
      </c>
      <c r="B56" s="286" t="s">
        <v>288</v>
      </c>
      <c r="C56" s="76">
        <v>2456676</v>
      </c>
      <c r="D56" s="76">
        <v>2487672</v>
      </c>
      <c r="E56" s="76">
        <v>2428440</v>
      </c>
      <c r="F56" s="76">
        <v>2416896</v>
      </c>
      <c r="G56" s="76">
        <v>2607814</v>
      </c>
      <c r="H56" s="76">
        <v>3056391</v>
      </c>
      <c r="I56" s="76">
        <v>2648178</v>
      </c>
      <c r="J56" s="76">
        <v>2733253</v>
      </c>
      <c r="K56" s="76">
        <v>2907652</v>
      </c>
    </row>
    <row r="57" spans="1:11" ht="14.25" customHeight="1" x14ac:dyDescent="0.2">
      <c r="A57" s="288"/>
      <c r="B57" s="288"/>
      <c r="C57" s="288"/>
      <c r="D57" s="288"/>
      <c r="E57" s="288"/>
      <c r="F57" s="288"/>
      <c r="G57" s="288"/>
      <c r="H57" s="288"/>
      <c r="I57" s="288"/>
      <c r="J57" s="288"/>
      <c r="K57" s="288"/>
    </row>
    <row r="58" spans="1:11" ht="12" customHeight="1" thickBot="1" x14ac:dyDescent="0.25">
      <c r="A58" s="301"/>
      <c r="B58" s="284" t="s">
        <v>287</v>
      </c>
      <c r="C58" s="284"/>
      <c r="D58" s="284"/>
      <c r="E58" s="284"/>
      <c r="F58" s="284"/>
      <c r="G58" s="284"/>
      <c r="H58" s="284"/>
      <c r="I58" s="284"/>
      <c r="J58" s="284"/>
      <c r="K58" s="284"/>
    </row>
    <row r="59" spans="1:11" ht="14.25" customHeight="1" thickBot="1" x14ac:dyDescent="0.25">
      <c r="A59" s="302" t="s">
        <v>810</v>
      </c>
      <c r="B59" s="286" t="s">
        <v>286</v>
      </c>
      <c r="C59" s="76">
        <v>28998</v>
      </c>
      <c r="D59" s="76">
        <v>26209</v>
      </c>
      <c r="E59" s="76">
        <v>25570</v>
      </c>
      <c r="F59" s="76">
        <v>19315</v>
      </c>
      <c r="G59" s="76">
        <v>24464</v>
      </c>
      <c r="H59" s="76">
        <v>23580</v>
      </c>
      <c r="I59" s="76">
        <v>23823</v>
      </c>
      <c r="J59" s="76">
        <v>33342</v>
      </c>
      <c r="K59" s="76">
        <v>44965</v>
      </c>
    </row>
    <row r="60" spans="1:11" ht="14.25" customHeight="1" thickBot="1" x14ac:dyDescent="0.25">
      <c r="A60" s="302" t="s">
        <v>811</v>
      </c>
      <c r="B60" s="286" t="s">
        <v>285</v>
      </c>
      <c r="C60" s="76" t="s">
        <v>336</v>
      </c>
      <c r="D60" s="76" t="s">
        <v>336</v>
      </c>
      <c r="E60" s="76" t="s">
        <v>336</v>
      </c>
      <c r="F60" s="76" t="s">
        <v>336</v>
      </c>
      <c r="G60" s="76" t="s">
        <v>336</v>
      </c>
      <c r="H60" s="76" t="s">
        <v>336</v>
      </c>
      <c r="I60" s="76" t="s">
        <v>336</v>
      </c>
      <c r="J60" s="76" t="s">
        <v>336</v>
      </c>
      <c r="K60" s="76" t="s">
        <v>336</v>
      </c>
    </row>
    <row r="61" spans="1:11" ht="14.25" customHeight="1" thickBot="1" x14ac:dyDescent="0.25">
      <c r="A61" s="302" t="s">
        <v>812</v>
      </c>
      <c r="B61" s="286" t="s">
        <v>239</v>
      </c>
      <c r="C61" s="76">
        <v>0</v>
      </c>
      <c r="D61" s="76">
        <v>871</v>
      </c>
      <c r="E61" s="76">
        <v>1598</v>
      </c>
      <c r="F61" s="76">
        <v>1325</v>
      </c>
      <c r="G61" s="76" t="s">
        <v>336</v>
      </c>
      <c r="H61" s="76" t="s">
        <v>336</v>
      </c>
      <c r="I61" s="76" t="s">
        <v>336</v>
      </c>
      <c r="J61" s="76" t="s">
        <v>336</v>
      </c>
      <c r="K61" s="76" t="s">
        <v>336</v>
      </c>
    </row>
    <row r="62" spans="1:11" ht="14.25" customHeight="1" thickBot="1" x14ac:dyDescent="0.25">
      <c r="A62" s="302" t="s">
        <v>812</v>
      </c>
      <c r="B62" s="286" t="s">
        <v>284</v>
      </c>
      <c r="C62" s="76" t="s">
        <v>336</v>
      </c>
      <c r="D62" s="76" t="s">
        <v>336</v>
      </c>
      <c r="E62" s="76" t="s">
        <v>336</v>
      </c>
      <c r="F62" s="76" t="s">
        <v>336</v>
      </c>
      <c r="G62" s="76" t="s">
        <v>336</v>
      </c>
      <c r="H62" s="76" t="s">
        <v>336</v>
      </c>
      <c r="I62" s="76" t="s">
        <v>336</v>
      </c>
      <c r="J62" s="76">
        <v>0</v>
      </c>
      <c r="K62" s="76">
        <v>306650</v>
      </c>
    </row>
    <row r="63" spans="1:11" ht="14.25" customHeight="1" thickBot="1" x14ac:dyDescent="0.25">
      <c r="A63" s="302" t="s">
        <v>811</v>
      </c>
      <c r="B63" s="286" t="s">
        <v>283</v>
      </c>
      <c r="C63" s="76">
        <v>0</v>
      </c>
      <c r="D63" s="76">
        <v>29161</v>
      </c>
      <c r="E63" s="76">
        <v>7506</v>
      </c>
      <c r="F63" s="76">
        <v>6301</v>
      </c>
      <c r="G63" s="76">
        <v>6269</v>
      </c>
      <c r="H63" s="76">
        <v>6240</v>
      </c>
      <c r="I63" s="76">
        <v>35296</v>
      </c>
      <c r="J63" s="76">
        <v>32959</v>
      </c>
      <c r="K63" s="76">
        <v>439826</v>
      </c>
    </row>
    <row r="64" spans="1:11" ht="14.25" customHeight="1" thickBot="1" x14ac:dyDescent="0.25">
      <c r="A64" s="302" t="s">
        <v>813</v>
      </c>
      <c r="B64" s="286" t="s">
        <v>264</v>
      </c>
      <c r="C64" s="76" t="s">
        <v>336</v>
      </c>
      <c r="D64" s="76" t="s">
        <v>336</v>
      </c>
      <c r="E64" s="76" t="s">
        <v>336</v>
      </c>
      <c r="F64" s="76" t="s">
        <v>336</v>
      </c>
      <c r="G64" s="76" t="s">
        <v>336</v>
      </c>
      <c r="H64" s="76" t="s">
        <v>336</v>
      </c>
      <c r="I64" s="76" t="s">
        <v>336</v>
      </c>
      <c r="J64" s="76" t="s">
        <v>336</v>
      </c>
      <c r="K64" s="76" t="s">
        <v>336</v>
      </c>
    </row>
    <row r="65" spans="1:11" ht="14.25" customHeight="1" thickBot="1" x14ac:dyDescent="0.25">
      <c r="A65" s="302" t="s">
        <v>814</v>
      </c>
      <c r="B65" s="286" t="s">
        <v>279</v>
      </c>
      <c r="C65" s="76">
        <v>34617</v>
      </c>
      <c r="D65" s="76">
        <v>34590</v>
      </c>
      <c r="E65" s="76">
        <v>33116</v>
      </c>
      <c r="F65" s="76">
        <v>34851</v>
      </c>
      <c r="G65" s="76" t="s">
        <v>336</v>
      </c>
      <c r="H65" s="76" t="s">
        <v>336</v>
      </c>
      <c r="I65" s="76" t="s">
        <v>336</v>
      </c>
      <c r="J65" s="76" t="s">
        <v>336</v>
      </c>
      <c r="K65" s="76" t="s">
        <v>336</v>
      </c>
    </row>
    <row r="66" spans="1:11" ht="14.25" customHeight="1" thickBot="1" x14ac:dyDescent="0.25">
      <c r="A66" s="302" t="s">
        <v>814</v>
      </c>
      <c r="B66" s="286" t="s">
        <v>282</v>
      </c>
      <c r="C66" s="76">
        <v>26288</v>
      </c>
      <c r="D66" s="76">
        <v>27684</v>
      </c>
      <c r="E66" s="76">
        <v>19555</v>
      </c>
      <c r="F66" s="76">
        <v>19542</v>
      </c>
      <c r="G66" s="76">
        <v>19598</v>
      </c>
      <c r="H66" s="76">
        <v>2359</v>
      </c>
      <c r="I66" s="76">
        <v>1071</v>
      </c>
      <c r="J66" s="76">
        <v>3413</v>
      </c>
      <c r="K66" s="76">
        <v>64209</v>
      </c>
    </row>
    <row r="67" spans="1:11" ht="14.25" customHeight="1" thickBot="1" x14ac:dyDescent="0.25">
      <c r="A67" s="302" t="s">
        <v>814</v>
      </c>
      <c r="B67" s="286" t="s">
        <v>281</v>
      </c>
      <c r="C67" s="76">
        <v>26576</v>
      </c>
      <c r="D67" s="76">
        <v>31039</v>
      </c>
      <c r="E67" s="76">
        <v>46583</v>
      </c>
      <c r="F67" s="76">
        <v>37463</v>
      </c>
      <c r="G67" s="76">
        <v>29277</v>
      </c>
      <c r="H67" s="76">
        <v>35949</v>
      </c>
      <c r="I67" s="76">
        <v>59441</v>
      </c>
      <c r="J67" s="76">
        <v>34563</v>
      </c>
      <c r="K67" s="76">
        <v>17279</v>
      </c>
    </row>
    <row r="68" spans="1:11" ht="14.25" customHeight="1" thickBot="1" x14ac:dyDescent="0.25">
      <c r="A68" s="302" t="s">
        <v>814</v>
      </c>
      <c r="B68" s="286" t="s">
        <v>280</v>
      </c>
      <c r="C68" s="76">
        <v>39347</v>
      </c>
      <c r="D68" s="76">
        <v>42443</v>
      </c>
      <c r="E68" s="76">
        <v>40796</v>
      </c>
      <c r="F68" s="76">
        <v>41276</v>
      </c>
      <c r="G68" s="76">
        <v>50771</v>
      </c>
      <c r="H68" s="76">
        <v>35369</v>
      </c>
      <c r="I68" s="76">
        <v>34128</v>
      </c>
      <c r="J68" s="76">
        <v>36546</v>
      </c>
      <c r="K68" s="76">
        <v>38222</v>
      </c>
    </row>
    <row r="69" spans="1:11" ht="14.25" customHeight="1" thickBot="1" x14ac:dyDescent="0.25">
      <c r="A69" s="302" t="s">
        <v>815</v>
      </c>
      <c r="B69" s="286" t="s">
        <v>237</v>
      </c>
      <c r="C69" s="76">
        <v>142014</v>
      </c>
      <c r="D69" s="76">
        <v>123955</v>
      </c>
      <c r="E69" s="76">
        <v>97334</v>
      </c>
      <c r="F69" s="76">
        <v>71598</v>
      </c>
      <c r="G69" s="76">
        <v>60443</v>
      </c>
      <c r="H69" s="76">
        <v>52703</v>
      </c>
      <c r="I69" s="76">
        <v>38156</v>
      </c>
      <c r="J69" s="76">
        <v>25251</v>
      </c>
      <c r="K69" s="76">
        <v>19904</v>
      </c>
    </row>
    <row r="70" spans="1:11" ht="14.25" customHeight="1" thickBot="1" x14ac:dyDescent="0.25">
      <c r="A70" s="302" t="s">
        <v>814</v>
      </c>
      <c r="B70" s="286" t="s">
        <v>279</v>
      </c>
      <c r="C70" s="76" t="s">
        <v>336</v>
      </c>
      <c r="D70" s="76" t="s">
        <v>336</v>
      </c>
      <c r="E70" s="76" t="s">
        <v>336</v>
      </c>
      <c r="F70" s="76" t="s">
        <v>336</v>
      </c>
      <c r="G70" s="76">
        <v>25988</v>
      </c>
      <c r="H70" s="76">
        <v>25663</v>
      </c>
      <c r="I70" s="76">
        <v>29834</v>
      </c>
      <c r="J70" s="76">
        <v>39175</v>
      </c>
      <c r="K70" s="76">
        <v>46388</v>
      </c>
    </row>
    <row r="71" spans="1:11" ht="14.25" customHeight="1" thickBot="1" x14ac:dyDescent="0.25">
      <c r="A71" s="302" t="s">
        <v>816</v>
      </c>
      <c r="B71" s="286" t="s">
        <v>278</v>
      </c>
      <c r="C71" s="76" t="s">
        <v>336</v>
      </c>
      <c r="D71" s="76" t="s">
        <v>336</v>
      </c>
      <c r="E71" s="76" t="s">
        <v>336</v>
      </c>
      <c r="F71" s="76" t="s">
        <v>336</v>
      </c>
      <c r="G71" s="76" t="s">
        <v>336</v>
      </c>
      <c r="H71" s="76" t="s">
        <v>336</v>
      </c>
      <c r="I71" s="76" t="s">
        <v>336</v>
      </c>
      <c r="J71" s="76" t="s">
        <v>336</v>
      </c>
      <c r="K71" s="76" t="s">
        <v>336</v>
      </c>
    </row>
    <row r="72" spans="1:11" ht="14.25" customHeight="1" thickBot="1" x14ac:dyDescent="0.25">
      <c r="A72" s="302" t="s">
        <v>817</v>
      </c>
      <c r="B72" s="286" t="s">
        <v>277</v>
      </c>
      <c r="C72" s="76">
        <v>297840</v>
      </c>
      <c r="D72" s="76">
        <v>315952</v>
      </c>
      <c r="E72" s="76">
        <v>272058</v>
      </c>
      <c r="F72" s="76">
        <v>231671</v>
      </c>
      <c r="G72" s="76">
        <v>216810</v>
      </c>
      <c r="H72" s="76">
        <v>181863</v>
      </c>
      <c r="I72" s="76">
        <v>221749</v>
      </c>
      <c r="J72" s="76">
        <v>205249</v>
      </c>
      <c r="K72" s="76">
        <v>977443</v>
      </c>
    </row>
    <row r="73" spans="1:11" ht="14.25" customHeight="1" thickBot="1" x14ac:dyDescent="0.25">
      <c r="A73" s="288"/>
      <c r="B73" s="288"/>
      <c r="C73" s="288"/>
      <c r="D73" s="288"/>
      <c r="E73" s="288"/>
      <c r="F73" s="288"/>
      <c r="G73" s="288"/>
      <c r="H73" s="288"/>
      <c r="I73" s="288"/>
      <c r="J73" s="288"/>
      <c r="K73" s="288"/>
    </row>
    <row r="74" spans="1:11" ht="14.25" customHeight="1" thickBot="1" x14ac:dyDescent="0.25">
      <c r="A74" s="302" t="s">
        <v>818</v>
      </c>
      <c r="B74" s="286" t="s">
        <v>276</v>
      </c>
      <c r="C74" s="76">
        <v>2021178</v>
      </c>
      <c r="D74" s="76">
        <v>1624486</v>
      </c>
      <c r="E74" s="76">
        <v>1498022</v>
      </c>
      <c r="F74" s="76">
        <v>1373605</v>
      </c>
      <c r="G74" s="76">
        <v>1394334</v>
      </c>
      <c r="H74" s="76">
        <v>1398966</v>
      </c>
      <c r="I74" s="76">
        <v>921940</v>
      </c>
      <c r="J74" s="76">
        <v>938195</v>
      </c>
      <c r="K74" s="76">
        <v>1966754</v>
      </c>
    </row>
    <row r="75" spans="1:11" ht="14.25" customHeight="1" thickBot="1" x14ac:dyDescent="0.25">
      <c r="A75" s="302" t="s">
        <v>818</v>
      </c>
      <c r="B75" s="286" t="s">
        <v>275</v>
      </c>
      <c r="C75" s="76" t="s">
        <v>336</v>
      </c>
      <c r="D75" s="76" t="s">
        <v>336</v>
      </c>
      <c r="E75" s="76" t="s">
        <v>336</v>
      </c>
      <c r="F75" s="76" t="s">
        <v>336</v>
      </c>
      <c r="G75" s="76" t="s">
        <v>336</v>
      </c>
      <c r="H75" s="76" t="s">
        <v>336</v>
      </c>
      <c r="I75" s="76" t="s">
        <v>336</v>
      </c>
      <c r="J75" s="76" t="s">
        <v>336</v>
      </c>
      <c r="K75" s="76" t="s">
        <v>336</v>
      </c>
    </row>
    <row r="76" spans="1:11" ht="14.25" customHeight="1" thickBot="1" x14ac:dyDescent="0.25">
      <c r="A76" s="302" t="s">
        <v>819</v>
      </c>
      <c r="B76" s="286" t="s">
        <v>274</v>
      </c>
      <c r="C76" s="76" t="s">
        <v>336</v>
      </c>
      <c r="D76" s="76" t="s">
        <v>336</v>
      </c>
      <c r="E76" s="76" t="s">
        <v>336</v>
      </c>
      <c r="F76" s="76" t="s">
        <v>336</v>
      </c>
      <c r="G76" s="76" t="s">
        <v>336</v>
      </c>
      <c r="H76" s="76" t="s">
        <v>336</v>
      </c>
      <c r="I76" s="76" t="s">
        <v>336</v>
      </c>
      <c r="J76" s="76" t="s">
        <v>336</v>
      </c>
      <c r="K76" s="76" t="s">
        <v>336</v>
      </c>
    </row>
    <row r="77" spans="1:11" ht="14.25" customHeight="1" thickBot="1" x14ac:dyDescent="0.25">
      <c r="A77" s="302" t="s">
        <v>820</v>
      </c>
      <c r="B77" s="286" t="s">
        <v>273</v>
      </c>
      <c r="C77" s="76">
        <v>2021178</v>
      </c>
      <c r="D77" s="76">
        <v>1624486</v>
      </c>
      <c r="E77" s="76">
        <v>1498022</v>
      </c>
      <c r="F77" s="76">
        <v>1373605</v>
      </c>
      <c r="G77" s="76">
        <v>1394334</v>
      </c>
      <c r="H77" s="76">
        <v>1398966</v>
      </c>
      <c r="I77" s="76">
        <v>921940</v>
      </c>
      <c r="J77" s="76">
        <v>938195</v>
      </c>
      <c r="K77" s="76">
        <v>1966754</v>
      </c>
    </row>
    <row r="78" spans="1:11" ht="14.25" customHeight="1" thickBot="1" x14ac:dyDescent="0.25">
      <c r="A78" s="302" t="s">
        <v>821</v>
      </c>
      <c r="B78" s="286" t="s">
        <v>272</v>
      </c>
      <c r="C78" s="76" t="s">
        <v>336</v>
      </c>
      <c r="D78" s="76">
        <v>0</v>
      </c>
      <c r="E78" s="76">
        <v>0</v>
      </c>
      <c r="F78" s="76">
        <v>0</v>
      </c>
      <c r="G78" s="76" t="s">
        <v>336</v>
      </c>
      <c r="H78" s="76" t="s">
        <v>336</v>
      </c>
      <c r="I78" s="76" t="s">
        <v>336</v>
      </c>
      <c r="J78" s="76" t="s">
        <v>336</v>
      </c>
      <c r="K78" s="76" t="s">
        <v>336</v>
      </c>
    </row>
    <row r="79" spans="1:11" ht="14.25" customHeight="1" thickBot="1" x14ac:dyDescent="0.25">
      <c r="A79" s="302" t="s">
        <v>821</v>
      </c>
      <c r="B79" s="286" t="s">
        <v>271</v>
      </c>
      <c r="C79" s="76" t="s">
        <v>336</v>
      </c>
      <c r="D79" s="76">
        <v>48568</v>
      </c>
      <c r="E79" s="76">
        <v>58150</v>
      </c>
      <c r="F79" s="76">
        <v>65396</v>
      </c>
      <c r="G79" s="76" t="s">
        <v>336</v>
      </c>
      <c r="H79" s="76" t="s">
        <v>336</v>
      </c>
      <c r="I79" s="76" t="s">
        <v>336</v>
      </c>
      <c r="J79" s="76" t="s">
        <v>336</v>
      </c>
      <c r="K79" s="76" t="s">
        <v>336</v>
      </c>
    </row>
    <row r="80" spans="1:11" ht="14.25" customHeight="1" thickBot="1" x14ac:dyDescent="0.25">
      <c r="A80" s="302" t="s">
        <v>821</v>
      </c>
      <c r="B80" s="286" t="s">
        <v>271</v>
      </c>
      <c r="C80" s="76">
        <v>41488</v>
      </c>
      <c r="D80" s="76" t="s">
        <v>336</v>
      </c>
      <c r="E80" s="76" t="s">
        <v>336</v>
      </c>
      <c r="F80" s="76" t="s">
        <v>336</v>
      </c>
      <c r="G80" s="76">
        <v>39934</v>
      </c>
      <c r="H80" s="76">
        <v>76398</v>
      </c>
      <c r="I80" s="76">
        <v>76180</v>
      </c>
      <c r="J80" s="76">
        <v>42482</v>
      </c>
      <c r="K80" s="76">
        <v>71094</v>
      </c>
    </row>
    <row r="81" spans="1:16" ht="14.25" customHeight="1" thickBot="1" x14ac:dyDescent="0.25">
      <c r="A81" s="302" t="s">
        <v>821</v>
      </c>
      <c r="B81" s="286" t="s">
        <v>270</v>
      </c>
      <c r="C81" s="76" t="s">
        <v>336</v>
      </c>
      <c r="D81" s="76" t="s">
        <v>336</v>
      </c>
      <c r="E81" s="76" t="s">
        <v>336</v>
      </c>
      <c r="F81" s="76" t="s">
        <v>336</v>
      </c>
      <c r="G81" s="76" t="s">
        <v>336</v>
      </c>
      <c r="H81" s="76" t="s">
        <v>336</v>
      </c>
      <c r="I81" s="76" t="s">
        <v>336</v>
      </c>
      <c r="J81" s="76" t="s">
        <v>336</v>
      </c>
      <c r="K81" s="76" t="s">
        <v>336</v>
      </c>
    </row>
    <row r="82" spans="1:16" ht="14.25" customHeight="1" thickBot="1" x14ac:dyDescent="0.25">
      <c r="A82" s="302" t="s">
        <v>822</v>
      </c>
      <c r="B82" s="286" t="s">
        <v>269</v>
      </c>
      <c r="C82" s="76">
        <v>289474</v>
      </c>
      <c r="D82" s="76">
        <v>419357</v>
      </c>
      <c r="E82" s="76">
        <v>414608</v>
      </c>
      <c r="F82" s="76" t="s">
        <v>336</v>
      </c>
      <c r="G82" s="76" t="s">
        <v>336</v>
      </c>
      <c r="H82" s="76" t="s">
        <v>336</v>
      </c>
      <c r="I82" s="76" t="s">
        <v>336</v>
      </c>
      <c r="J82" s="76" t="s">
        <v>336</v>
      </c>
      <c r="K82" s="76" t="s">
        <v>336</v>
      </c>
    </row>
    <row r="83" spans="1:16" ht="14.25" customHeight="1" thickBot="1" x14ac:dyDescent="0.25">
      <c r="A83" s="302" t="s">
        <v>822</v>
      </c>
      <c r="B83" s="286" t="s">
        <v>268</v>
      </c>
      <c r="C83" s="76">
        <v>-182623</v>
      </c>
      <c r="D83" s="76">
        <v>-220077</v>
      </c>
      <c r="E83" s="76">
        <v>-274335</v>
      </c>
      <c r="F83" s="76" t="s">
        <v>336</v>
      </c>
      <c r="G83" s="76" t="s">
        <v>336</v>
      </c>
      <c r="H83" s="76" t="s">
        <v>336</v>
      </c>
      <c r="I83" s="76" t="s">
        <v>336</v>
      </c>
      <c r="J83" s="76" t="s">
        <v>336</v>
      </c>
      <c r="K83" s="76" t="s">
        <v>336</v>
      </c>
    </row>
    <row r="84" spans="1:16" ht="14.25" customHeight="1" thickBot="1" x14ac:dyDescent="0.25">
      <c r="A84" s="302" t="s">
        <v>822</v>
      </c>
      <c r="B84" s="286" t="s">
        <v>267</v>
      </c>
      <c r="C84" s="76" t="s">
        <v>336</v>
      </c>
      <c r="D84" s="76" t="s">
        <v>336</v>
      </c>
      <c r="E84" s="76" t="s">
        <v>336</v>
      </c>
      <c r="F84" s="76">
        <v>84784</v>
      </c>
      <c r="G84" s="76">
        <v>145830</v>
      </c>
      <c r="H84" s="76">
        <v>72557</v>
      </c>
      <c r="I84" s="76">
        <v>220734</v>
      </c>
      <c r="J84" s="76">
        <v>237509</v>
      </c>
      <c r="K84" s="76">
        <v>120602</v>
      </c>
    </row>
    <row r="85" spans="1:16" ht="14.25" customHeight="1" thickBot="1" x14ac:dyDescent="0.25">
      <c r="A85" s="302" t="s">
        <v>823</v>
      </c>
      <c r="B85" s="286" t="s">
        <v>266</v>
      </c>
      <c r="C85" s="76">
        <v>494431</v>
      </c>
      <c r="D85" s="76">
        <v>485876</v>
      </c>
      <c r="E85" s="76">
        <v>435721</v>
      </c>
      <c r="F85" s="76">
        <v>437545</v>
      </c>
      <c r="G85" s="76">
        <v>437569</v>
      </c>
      <c r="H85" s="76">
        <v>437941</v>
      </c>
      <c r="I85" s="76">
        <v>440427</v>
      </c>
      <c r="J85" s="76">
        <v>441655</v>
      </c>
      <c r="K85" s="76">
        <v>355933</v>
      </c>
    </row>
    <row r="86" spans="1:16" ht="14.25" customHeight="1" thickBot="1" x14ac:dyDescent="0.25">
      <c r="A86" s="302" t="s">
        <v>823</v>
      </c>
      <c r="B86" s="286" t="s">
        <v>265</v>
      </c>
      <c r="C86" s="76" t="s">
        <v>336</v>
      </c>
      <c r="D86" s="76" t="s">
        <v>336</v>
      </c>
      <c r="E86" s="76" t="s">
        <v>336</v>
      </c>
      <c r="F86" s="76" t="s">
        <v>336</v>
      </c>
      <c r="G86" s="76">
        <v>0</v>
      </c>
      <c r="H86" s="76">
        <v>3934</v>
      </c>
      <c r="I86" s="76">
        <v>3670</v>
      </c>
      <c r="J86" s="76">
        <v>4455</v>
      </c>
      <c r="K86" s="76">
        <v>0</v>
      </c>
    </row>
    <row r="87" spans="1:16" ht="14.25" customHeight="1" thickBot="1" x14ac:dyDescent="0.25">
      <c r="A87" s="302" t="s">
        <v>824</v>
      </c>
      <c r="B87" s="286" t="s">
        <v>264</v>
      </c>
      <c r="C87" s="76" t="s">
        <v>336</v>
      </c>
      <c r="D87" s="76" t="s">
        <v>336</v>
      </c>
      <c r="E87" s="76" t="s">
        <v>336</v>
      </c>
      <c r="F87" s="76" t="s">
        <v>336</v>
      </c>
      <c r="G87" s="76" t="s">
        <v>336</v>
      </c>
      <c r="H87" s="76" t="s">
        <v>336</v>
      </c>
      <c r="I87" s="76" t="s">
        <v>336</v>
      </c>
      <c r="J87" s="76" t="s">
        <v>336</v>
      </c>
      <c r="K87" s="76" t="s">
        <v>336</v>
      </c>
    </row>
    <row r="88" spans="1:16" ht="14.25" customHeight="1" thickBot="1" x14ac:dyDescent="0.25">
      <c r="A88" s="302" t="s">
        <v>825</v>
      </c>
      <c r="B88" s="286" t="s">
        <v>263</v>
      </c>
      <c r="C88" s="76">
        <v>2961788</v>
      </c>
      <c r="D88" s="76">
        <v>2674162</v>
      </c>
      <c r="E88" s="76">
        <v>2404224</v>
      </c>
      <c r="F88" s="76">
        <v>2193001</v>
      </c>
      <c r="G88" s="76">
        <v>2234477</v>
      </c>
      <c r="H88" s="76">
        <v>2171659</v>
      </c>
      <c r="I88" s="76">
        <v>1884700</v>
      </c>
      <c r="J88" s="76">
        <v>1869545</v>
      </c>
      <c r="K88" s="76">
        <v>3491826</v>
      </c>
    </row>
    <row r="89" spans="1:16" ht="14.25" customHeight="1" x14ac:dyDescent="0.2">
      <c r="A89" s="288"/>
      <c r="B89" s="288"/>
      <c r="C89" s="288"/>
      <c r="D89" s="288"/>
      <c r="E89" s="288"/>
      <c r="F89" s="288"/>
      <c r="G89" s="288"/>
      <c r="H89" s="288"/>
      <c r="I89" s="288"/>
      <c r="J89" s="288"/>
      <c r="K89" s="288"/>
    </row>
    <row r="90" spans="1:16" ht="12" customHeight="1" thickBot="1" x14ac:dyDescent="0.25">
      <c r="A90" s="301"/>
      <c r="B90" s="284" t="s">
        <v>262</v>
      </c>
      <c r="C90" s="284"/>
      <c r="D90" s="284"/>
      <c r="E90" s="284"/>
      <c r="F90" s="284"/>
      <c r="G90" s="284"/>
      <c r="H90" s="284"/>
      <c r="I90" s="284"/>
      <c r="J90" s="284"/>
      <c r="K90" s="284"/>
    </row>
    <row r="91" spans="1:16" ht="14.25" customHeight="1" thickBot="1" x14ac:dyDescent="0.25">
      <c r="A91" s="302" t="s">
        <v>826</v>
      </c>
      <c r="B91" s="286" t="s">
        <v>261</v>
      </c>
      <c r="C91" s="76" t="s">
        <v>336</v>
      </c>
      <c r="D91" s="76" t="s">
        <v>336</v>
      </c>
      <c r="E91" s="76" t="s">
        <v>336</v>
      </c>
      <c r="F91" s="76" t="s">
        <v>336</v>
      </c>
      <c r="G91" s="76">
        <v>0</v>
      </c>
      <c r="H91" s="76">
        <v>0</v>
      </c>
      <c r="I91" s="76">
        <v>0</v>
      </c>
      <c r="J91" s="76">
        <v>0</v>
      </c>
      <c r="K91" s="76">
        <v>0</v>
      </c>
    </row>
    <row r="92" spans="1:16" ht="14.25" customHeight="1" thickBot="1" x14ac:dyDescent="0.25">
      <c r="A92" s="302" t="s">
        <v>827</v>
      </c>
      <c r="B92" s="286" t="s">
        <v>260</v>
      </c>
      <c r="C92" s="76">
        <v>0</v>
      </c>
      <c r="D92" s="76">
        <v>0</v>
      </c>
      <c r="E92" s="76">
        <v>0</v>
      </c>
      <c r="F92" s="76">
        <v>0</v>
      </c>
      <c r="G92" s="76" t="s">
        <v>336</v>
      </c>
      <c r="H92" s="76" t="s">
        <v>336</v>
      </c>
      <c r="I92" s="76" t="s">
        <v>336</v>
      </c>
      <c r="J92" s="76" t="s">
        <v>336</v>
      </c>
      <c r="K92" s="76" t="s">
        <v>336</v>
      </c>
    </row>
    <row r="93" spans="1:16" ht="14.25" customHeight="1" thickBot="1" x14ac:dyDescent="0.25">
      <c r="A93" s="302" t="s">
        <v>828</v>
      </c>
      <c r="B93" s="286" t="s">
        <v>259</v>
      </c>
      <c r="C93" s="76">
        <v>2112</v>
      </c>
      <c r="D93" s="76">
        <v>2271</v>
      </c>
      <c r="E93" s="76">
        <v>2289</v>
      </c>
      <c r="F93" s="76">
        <v>2323</v>
      </c>
      <c r="G93" s="76">
        <v>2371</v>
      </c>
      <c r="H93" s="76">
        <v>1345</v>
      </c>
      <c r="I93" s="76">
        <v>1366</v>
      </c>
      <c r="J93" s="76">
        <v>697</v>
      </c>
      <c r="K93" s="76">
        <v>2458</v>
      </c>
    </row>
    <row r="94" spans="1:16" ht="14.25" customHeight="1" thickBot="1" x14ac:dyDescent="0.25">
      <c r="A94" s="302" t="s">
        <v>829</v>
      </c>
      <c r="B94" s="286" t="s">
        <v>258</v>
      </c>
      <c r="C94" s="76">
        <v>1086265</v>
      </c>
      <c r="D94" s="76">
        <v>1116227</v>
      </c>
      <c r="E94" s="76">
        <v>1041710</v>
      </c>
      <c r="F94" s="76">
        <v>983317</v>
      </c>
      <c r="G94" s="76">
        <v>842488</v>
      </c>
      <c r="H94" s="76">
        <v>904713</v>
      </c>
      <c r="I94" s="76">
        <v>832112</v>
      </c>
      <c r="J94" s="76">
        <v>818799</v>
      </c>
      <c r="K94" s="76">
        <v>1506152</v>
      </c>
    </row>
    <row r="95" spans="1:16" ht="14.25" customHeight="1" thickBot="1" x14ac:dyDescent="0.25">
      <c r="A95" s="302" t="s">
        <v>830</v>
      </c>
      <c r="B95" s="286" t="s">
        <v>257</v>
      </c>
      <c r="C95" s="76">
        <v>-1529608</v>
      </c>
      <c r="D95" s="76">
        <v>-1237804</v>
      </c>
      <c r="E95" s="76">
        <v>-953225</v>
      </c>
      <c r="F95" s="76">
        <v>-702116</v>
      </c>
      <c r="G95" s="76">
        <v>-438825</v>
      </c>
      <c r="H95" s="76">
        <v>27775</v>
      </c>
      <c r="I95" s="76">
        <v>-20088</v>
      </c>
      <c r="J95" s="76">
        <v>48404</v>
      </c>
      <c r="K95" s="76">
        <v>-2059487</v>
      </c>
      <c r="M95">
        <f t="shared" ref="M95:P95" si="0">C95/D95</f>
        <v>1.2357433002317006</v>
      </c>
      <c r="N95">
        <f t="shared" si="0"/>
        <v>1.2985433659419339</v>
      </c>
      <c r="O95">
        <f t="shared" si="0"/>
        <v>1.3576460300007407</v>
      </c>
      <c r="P95">
        <f t="shared" si="0"/>
        <v>1.5999908847490458</v>
      </c>
    </row>
    <row r="96" spans="1:16" ht="14.25" customHeight="1" thickBot="1" x14ac:dyDescent="0.25">
      <c r="A96" s="302" t="s">
        <v>831</v>
      </c>
      <c r="B96" s="286" t="s">
        <v>256</v>
      </c>
      <c r="C96" s="76" t="s">
        <v>336</v>
      </c>
      <c r="D96" s="76" t="s">
        <v>336</v>
      </c>
      <c r="E96" s="76" t="s">
        <v>336</v>
      </c>
      <c r="F96" s="76" t="s">
        <v>336</v>
      </c>
      <c r="G96" s="76" t="s">
        <v>336</v>
      </c>
      <c r="H96" s="76" t="s">
        <v>336</v>
      </c>
      <c r="I96" s="76" t="s">
        <v>336</v>
      </c>
      <c r="J96" s="76" t="s">
        <v>336</v>
      </c>
      <c r="K96" s="76" t="s">
        <v>336</v>
      </c>
    </row>
    <row r="97" spans="1:18" ht="14.25" customHeight="1" thickBot="1" x14ac:dyDescent="0.25">
      <c r="A97" s="302" t="s">
        <v>832</v>
      </c>
      <c r="B97" s="286" t="s">
        <v>255</v>
      </c>
      <c r="C97" s="76">
        <v>-28822</v>
      </c>
      <c r="D97" s="76">
        <v>-31942</v>
      </c>
      <c r="E97" s="76">
        <v>-24800</v>
      </c>
      <c r="F97" s="76">
        <v>-12198</v>
      </c>
      <c r="G97" s="76" t="s">
        <v>336</v>
      </c>
      <c r="H97" s="76" t="s">
        <v>336</v>
      </c>
      <c r="I97" s="76">
        <v>-6615</v>
      </c>
      <c r="J97" s="76">
        <v>2539</v>
      </c>
      <c r="K97" s="76">
        <v>1660</v>
      </c>
    </row>
    <row r="98" spans="1:18" ht="14.25" customHeight="1" thickBot="1" x14ac:dyDescent="0.25">
      <c r="A98" s="302" t="s">
        <v>833</v>
      </c>
      <c r="B98" s="286" t="s">
        <v>254</v>
      </c>
      <c r="C98" s="76">
        <v>-41959</v>
      </c>
      <c r="D98" s="76">
        <v>-43960</v>
      </c>
      <c r="E98" s="76">
        <v>-49772</v>
      </c>
      <c r="F98" s="76">
        <v>-52585</v>
      </c>
      <c r="G98" s="76" t="s">
        <v>336</v>
      </c>
      <c r="H98" s="76" t="s">
        <v>336</v>
      </c>
      <c r="I98" s="76">
        <v>-43297</v>
      </c>
      <c r="J98" s="76">
        <v>-6731</v>
      </c>
      <c r="K98" s="76">
        <v>-36226</v>
      </c>
    </row>
    <row r="99" spans="1:18" ht="14.25" customHeight="1" thickBot="1" x14ac:dyDescent="0.25">
      <c r="A99" s="302" t="s">
        <v>834</v>
      </c>
      <c r="B99" s="286" t="s">
        <v>253</v>
      </c>
      <c r="C99" s="76">
        <v>6900</v>
      </c>
      <c r="D99" s="76">
        <v>9544</v>
      </c>
      <c r="E99" s="76">
        <v>9612</v>
      </c>
      <c r="F99" s="76">
        <v>5880</v>
      </c>
      <c r="G99" s="76" t="s">
        <v>336</v>
      </c>
      <c r="H99" s="76" t="s">
        <v>336</v>
      </c>
      <c r="I99" s="76" t="s">
        <v>336</v>
      </c>
      <c r="J99" s="76" t="s">
        <v>336</v>
      </c>
      <c r="K99" s="76" t="s">
        <v>336</v>
      </c>
    </row>
    <row r="100" spans="1:18" ht="14.25" customHeight="1" thickBot="1" x14ac:dyDescent="0.25">
      <c r="A100" s="302" t="s">
        <v>834</v>
      </c>
      <c r="B100" s="286" t="s">
        <v>252</v>
      </c>
      <c r="C100" s="76">
        <v>0</v>
      </c>
      <c r="D100" s="76">
        <v>-826</v>
      </c>
      <c r="E100" s="76">
        <v>-1598</v>
      </c>
      <c r="F100" s="76">
        <v>-726</v>
      </c>
      <c r="G100" s="76" t="s">
        <v>336</v>
      </c>
      <c r="H100" s="76" t="s">
        <v>336</v>
      </c>
      <c r="I100" s="76" t="s">
        <v>336</v>
      </c>
      <c r="J100" s="76" t="s">
        <v>336</v>
      </c>
      <c r="K100" s="76" t="s">
        <v>336</v>
      </c>
    </row>
    <row r="101" spans="1:18" ht="14.25" customHeight="1" thickBot="1" x14ac:dyDescent="0.25">
      <c r="A101" s="302" t="s">
        <v>834</v>
      </c>
      <c r="B101" s="286" t="s">
        <v>251</v>
      </c>
      <c r="C101" s="76" t="s">
        <v>336</v>
      </c>
      <c r="D101" s="76" t="s">
        <v>336</v>
      </c>
      <c r="E101" s="76" t="s">
        <v>336</v>
      </c>
      <c r="F101" s="76" t="s">
        <v>336</v>
      </c>
      <c r="G101" s="76">
        <v>-32697</v>
      </c>
      <c r="H101" s="76">
        <v>-49101</v>
      </c>
      <c r="I101" s="76" t="s">
        <v>336</v>
      </c>
      <c r="J101" s="76">
        <v>0</v>
      </c>
      <c r="K101" s="76">
        <v>1269</v>
      </c>
    </row>
    <row r="102" spans="1:18" ht="14.25" customHeight="1" thickBot="1" x14ac:dyDescent="0.25">
      <c r="A102" s="302" t="s">
        <v>834</v>
      </c>
      <c r="B102" s="286" t="s">
        <v>250</v>
      </c>
      <c r="C102" s="76" t="s">
        <v>336</v>
      </c>
      <c r="D102" s="76" t="s">
        <v>336</v>
      </c>
      <c r="E102" s="76" t="s">
        <v>336</v>
      </c>
      <c r="F102" s="76" t="s">
        <v>336</v>
      </c>
      <c r="G102" s="76" t="s">
        <v>336</v>
      </c>
      <c r="H102" s="76" t="s">
        <v>336</v>
      </c>
      <c r="I102" s="76" t="s">
        <v>336</v>
      </c>
      <c r="J102" s="76" t="s">
        <v>336</v>
      </c>
      <c r="K102" s="76" t="s">
        <v>336</v>
      </c>
    </row>
    <row r="103" spans="1:18" ht="14.25" customHeight="1" thickBot="1" x14ac:dyDescent="0.25">
      <c r="A103" s="302" t="s">
        <v>835</v>
      </c>
      <c r="B103" s="286" t="s">
        <v>249</v>
      </c>
      <c r="C103" s="76">
        <v>-505112</v>
      </c>
      <c r="D103" s="76">
        <v>-186490</v>
      </c>
      <c r="E103" s="76">
        <v>24216</v>
      </c>
      <c r="F103" s="76">
        <v>223895</v>
      </c>
      <c r="G103" s="76">
        <v>373337</v>
      </c>
      <c r="H103" s="76">
        <v>884732</v>
      </c>
      <c r="I103" s="76">
        <v>763478</v>
      </c>
      <c r="J103" s="76">
        <v>863708</v>
      </c>
      <c r="K103" s="76">
        <v>-584174</v>
      </c>
    </row>
    <row r="104" spans="1:18" ht="14.25" customHeight="1" thickBot="1" x14ac:dyDescent="0.25">
      <c r="A104" s="288"/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N104">
        <v>2017</v>
      </c>
      <c r="O104">
        <v>2016</v>
      </c>
      <c r="P104">
        <v>2015</v>
      </c>
      <c r="Q104">
        <v>2014</v>
      </c>
      <c r="R104">
        <v>2013</v>
      </c>
    </row>
    <row r="105" spans="1:18" ht="14.25" customHeight="1" thickBot="1" x14ac:dyDescent="0.25">
      <c r="A105" s="302" t="s">
        <v>836</v>
      </c>
      <c r="B105" s="286" t="s">
        <v>248</v>
      </c>
      <c r="C105" s="76">
        <v>2456676</v>
      </c>
      <c r="D105" s="76">
        <v>2487672</v>
      </c>
      <c r="E105" s="76">
        <v>2428440</v>
      </c>
      <c r="F105" s="76">
        <v>2416896</v>
      </c>
      <c r="G105" s="76">
        <v>2607814</v>
      </c>
      <c r="H105" s="76">
        <v>3056391</v>
      </c>
      <c r="I105" s="76">
        <v>2648178</v>
      </c>
      <c r="J105" s="76">
        <v>2733253</v>
      </c>
      <c r="K105" s="76">
        <v>2907652</v>
      </c>
      <c r="M105" s="286" t="s">
        <v>249</v>
      </c>
      <c r="N105" s="76">
        <v>-505112</v>
      </c>
      <c r="O105" s="76">
        <v>-186490</v>
      </c>
      <c r="P105" s="76">
        <v>24216</v>
      </c>
      <c r="Q105" s="76">
        <v>223895</v>
      </c>
      <c r="R105" s="76">
        <v>373337</v>
      </c>
    </row>
    <row r="106" spans="1:18" ht="14.25" customHeight="1" x14ac:dyDescent="0.2">
      <c r="A106" s="288"/>
      <c r="B106" s="288"/>
      <c r="C106" s="288"/>
      <c r="D106" s="288"/>
      <c r="E106" s="288"/>
      <c r="F106" s="288"/>
      <c r="G106" s="288"/>
      <c r="H106" s="288"/>
      <c r="I106" s="288"/>
      <c r="J106" s="288"/>
      <c r="K106" s="288"/>
    </row>
    <row r="107" spans="1:18" ht="12" customHeight="1" thickBot="1" x14ac:dyDescent="0.25">
      <c r="A107" s="301"/>
      <c r="B107" s="284" t="s">
        <v>247</v>
      </c>
      <c r="C107" s="284"/>
      <c r="D107" s="284"/>
      <c r="E107" s="284"/>
      <c r="F107" s="284"/>
      <c r="G107" s="284"/>
      <c r="H107" s="284"/>
      <c r="I107" s="284"/>
      <c r="J107" s="284"/>
      <c r="K107" s="284"/>
    </row>
    <row r="108" spans="1:18" ht="14.25" customHeight="1" thickBot="1" x14ac:dyDescent="0.25">
      <c r="A108" s="302" t="s">
        <v>837</v>
      </c>
      <c r="B108" s="286" t="s">
        <v>246</v>
      </c>
      <c r="C108" s="76">
        <v>-10681</v>
      </c>
      <c r="D108" s="76">
        <v>299386</v>
      </c>
      <c r="E108" s="76">
        <v>459937</v>
      </c>
      <c r="F108" s="76">
        <v>661440</v>
      </c>
      <c r="G108" s="76">
        <v>810906</v>
      </c>
      <c r="H108" s="76">
        <v>1326607</v>
      </c>
      <c r="I108" s="76">
        <v>1207575</v>
      </c>
      <c r="J108" s="76">
        <v>1309818</v>
      </c>
      <c r="K108" s="76">
        <v>-228241</v>
      </c>
    </row>
    <row r="109" spans="1:18" ht="14.25" customHeight="1" thickBot="1" x14ac:dyDescent="0.25">
      <c r="A109" s="302" t="s">
        <v>838</v>
      </c>
      <c r="B109" s="286" t="s">
        <v>245</v>
      </c>
      <c r="C109" s="76">
        <v>84488</v>
      </c>
      <c r="D109" s="76">
        <v>90849</v>
      </c>
      <c r="E109" s="76">
        <v>91551</v>
      </c>
      <c r="F109" s="76">
        <v>92938</v>
      </c>
      <c r="G109" s="76">
        <v>94857</v>
      </c>
      <c r="H109" s="76">
        <v>107638</v>
      </c>
      <c r="I109" s="76">
        <v>109284</v>
      </c>
      <c r="J109" s="76">
        <v>111456</v>
      </c>
      <c r="K109" s="76">
        <v>393304</v>
      </c>
    </row>
    <row r="110" spans="1:18" ht="14.25" customHeight="1" thickBot="1" x14ac:dyDescent="0.25">
      <c r="A110" s="302" t="s">
        <v>839</v>
      </c>
      <c r="B110" s="286" t="s">
        <v>244</v>
      </c>
      <c r="C110" s="76">
        <v>84488</v>
      </c>
      <c r="D110" s="76">
        <v>90849</v>
      </c>
      <c r="E110" s="76">
        <v>91551</v>
      </c>
      <c r="F110" s="76">
        <v>92938</v>
      </c>
      <c r="G110" s="76">
        <v>94857</v>
      </c>
      <c r="H110" s="76">
        <v>107638</v>
      </c>
      <c r="I110" s="76">
        <v>109284</v>
      </c>
      <c r="J110" s="76">
        <v>111456</v>
      </c>
      <c r="K110" s="76">
        <v>393304</v>
      </c>
    </row>
    <row r="111" spans="1:18" ht="14.25" customHeight="1" thickBot="1" x14ac:dyDescent="0.25">
      <c r="A111" s="302" t="s">
        <v>840</v>
      </c>
      <c r="B111" s="286" t="s">
        <v>243</v>
      </c>
      <c r="C111" s="76">
        <v>0</v>
      </c>
      <c r="D111" s="76">
        <v>0</v>
      </c>
      <c r="E111" s="76">
        <v>0</v>
      </c>
      <c r="F111" s="76">
        <v>0</v>
      </c>
      <c r="G111" s="76">
        <v>0</v>
      </c>
      <c r="H111" s="76">
        <v>0</v>
      </c>
      <c r="I111" s="76">
        <v>0</v>
      </c>
      <c r="J111" s="76">
        <v>0</v>
      </c>
      <c r="K111" s="76">
        <v>0</v>
      </c>
    </row>
    <row r="112" spans="1:18" ht="14.25" customHeight="1" thickBot="1" x14ac:dyDescent="0.25">
      <c r="A112" s="302" t="s">
        <v>841</v>
      </c>
      <c r="B112" s="286" t="s">
        <v>242</v>
      </c>
      <c r="C112" s="76" t="s">
        <v>336</v>
      </c>
      <c r="D112" s="76" t="s">
        <v>336</v>
      </c>
      <c r="E112" s="76" t="s">
        <v>336</v>
      </c>
      <c r="F112" s="76" t="s">
        <v>336</v>
      </c>
      <c r="G112" s="76" t="s">
        <v>336</v>
      </c>
      <c r="H112" s="76" t="s">
        <v>336</v>
      </c>
      <c r="I112" s="76" t="s">
        <v>336</v>
      </c>
      <c r="J112" s="76" t="s">
        <v>336</v>
      </c>
      <c r="K112" s="76" t="s">
        <v>336</v>
      </c>
    </row>
    <row r="113" spans="1:11" ht="14.25" customHeight="1" thickBot="1" x14ac:dyDescent="0.25">
      <c r="A113" s="302" t="s">
        <v>842</v>
      </c>
      <c r="B113" s="286" t="s">
        <v>241</v>
      </c>
      <c r="C113" s="76" t="s">
        <v>336</v>
      </c>
      <c r="D113" s="76" t="s">
        <v>336</v>
      </c>
      <c r="E113" s="76" t="s">
        <v>336</v>
      </c>
      <c r="F113" s="76" t="s">
        <v>336</v>
      </c>
      <c r="G113" s="76" t="s">
        <v>336</v>
      </c>
      <c r="H113" s="76" t="s">
        <v>336</v>
      </c>
      <c r="I113" s="76" t="s">
        <v>336</v>
      </c>
      <c r="J113" s="76" t="s">
        <v>336</v>
      </c>
      <c r="K113" s="76" t="s">
        <v>336</v>
      </c>
    </row>
    <row r="114" spans="1:11" ht="14.25" customHeight="1" thickBot="1" x14ac:dyDescent="0.25">
      <c r="A114" s="302" t="s">
        <v>843</v>
      </c>
      <c r="B114" s="286" t="s">
        <v>240</v>
      </c>
      <c r="C114" s="76" t="s">
        <v>336</v>
      </c>
      <c r="D114" s="76" t="s">
        <v>336</v>
      </c>
      <c r="E114" s="76" t="s">
        <v>336</v>
      </c>
      <c r="F114" s="76" t="s">
        <v>336</v>
      </c>
      <c r="G114" s="76" t="s">
        <v>336</v>
      </c>
      <c r="H114" s="76" t="s">
        <v>336</v>
      </c>
      <c r="I114" s="76" t="s">
        <v>336</v>
      </c>
      <c r="J114" s="76" t="s">
        <v>336</v>
      </c>
      <c r="K114" s="76" t="s">
        <v>336</v>
      </c>
    </row>
    <row r="115" spans="1:11" ht="14.25" customHeight="1" thickBot="1" x14ac:dyDescent="0.25">
      <c r="A115" s="302" t="s">
        <v>844</v>
      </c>
      <c r="B115" s="286" t="s">
        <v>239</v>
      </c>
      <c r="C115" s="76">
        <v>0</v>
      </c>
      <c r="D115" s="76">
        <v>871</v>
      </c>
      <c r="E115" s="76">
        <v>1598</v>
      </c>
      <c r="F115" s="76">
        <v>1325</v>
      </c>
      <c r="G115" s="76" t="s">
        <v>336</v>
      </c>
      <c r="H115" s="76" t="s">
        <v>336</v>
      </c>
      <c r="I115" s="76" t="s">
        <v>336</v>
      </c>
      <c r="J115" s="76" t="s">
        <v>336</v>
      </c>
      <c r="K115" s="76" t="s">
        <v>336</v>
      </c>
    </row>
    <row r="116" spans="1:11" ht="14.25" customHeight="1" thickBot="1" x14ac:dyDescent="0.25">
      <c r="A116" s="302" t="s">
        <v>845</v>
      </c>
      <c r="B116" s="286" t="s">
        <v>238</v>
      </c>
      <c r="C116" s="76" t="s">
        <v>336</v>
      </c>
      <c r="D116" s="76">
        <v>0</v>
      </c>
      <c r="E116" s="76">
        <v>0</v>
      </c>
      <c r="F116" s="76">
        <v>0</v>
      </c>
      <c r="G116" s="76" t="s">
        <v>336</v>
      </c>
      <c r="H116" s="76" t="s">
        <v>336</v>
      </c>
      <c r="I116" s="76" t="s">
        <v>336</v>
      </c>
      <c r="J116" s="76" t="s">
        <v>336</v>
      </c>
      <c r="K116" s="76" t="s">
        <v>336</v>
      </c>
    </row>
    <row r="117" spans="1:11" ht="14.25" customHeight="1" thickBot="1" x14ac:dyDescent="0.25">
      <c r="A117" s="302" t="s">
        <v>846</v>
      </c>
      <c r="B117" s="286" t="s">
        <v>237</v>
      </c>
      <c r="C117" s="76">
        <v>142014</v>
      </c>
      <c r="D117" s="76">
        <v>123955</v>
      </c>
      <c r="E117" s="76">
        <v>97334</v>
      </c>
      <c r="F117" s="76">
        <v>71598</v>
      </c>
      <c r="G117" s="76">
        <v>60443</v>
      </c>
      <c r="H117" s="76">
        <v>52703</v>
      </c>
      <c r="I117" s="76" t="s">
        <v>336</v>
      </c>
      <c r="J117" s="76" t="s">
        <v>336</v>
      </c>
      <c r="K117" s="76" t="s">
        <v>336</v>
      </c>
    </row>
    <row r="118" spans="1:11" ht="14.25" customHeight="1" thickBot="1" x14ac:dyDescent="0.25">
      <c r="A118" s="302" t="s">
        <v>846</v>
      </c>
      <c r="B118" s="286" t="s">
        <v>236</v>
      </c>
      <c r="C118" s="76" t="s">
        <v>336</v>
      </c>
      <c r="D118" s="76" t="s">
        <v>336</v>
      </c>
      <c r="E118" s="76" t="s">
        <v>336</v>
      </c>
      <c r="F118" s="76" t="s">
        <v>336</v>
      </c>
      <c r="G118" s="76" t="s">
        <v>336</v>
      </c>
      <c r="H118" s="76" t="s">
        <v>336</v>
      </c>
      <c r="I118" s="76">
        <v>38156</v>
      </c>
      <c r="J118" s="76">
        <v>25251</v>
      </c>
      <c r="K118" s="76">
        <v>19904</v>
      </c>
    </row>
    <row r="119" spans="1:11" ht="14.25" customHeight="1" thickBot="1" x14ac:dyDescent="0.25">
      <c r="A119" s="302" t="s">
        <v>847</v>
      </c>
      <c r="B119" s="286" t="s">
        <v>235</v>
      </c>
      <c r="C119" s="76">
        <v>0</v>
      </c>
      <c r="D119" s="76">
        <v>0</v>
      </c>
      <c r="E119" s="76">
        <v>0</v>
      </c>
      <c r="F119" s="76">
        <v>0</v>
      </c>
      <c r="G119" s="76" t="s">
        <v>336</v>
      </c>
      <c r="H119" s="76" t="s">
        <v>336</v>
      </c>
      <c r="I119" s="76" t="s">
        <v>336</v>
      </c>
      <c r="J119" s="76" t="s">
        <v>336</v>
      </c>
      <c r="K119" s="76" t="s">
        <v>336</v>
      </c>
    </row>
    <row r="120" spans="1:11" ht="14.25" customHeight="1" thickBot="1" x14ac:dyDescent="0.25">
      <c r="A120" s="302" t="s">
        <v>847</v>
      </c>
      <c r="B120" s="286" t="s">
        <v>234</v>
      </c>
      <c r="C120" s="76">
        <v>1165</v>
      </c>
      <c r="D120" s="76">
        <v>1044</v>
      </c>
      <c r="E120" s="76">
        <v>1012</v>
      </c>
      <c r="F120" s="76">
        <v>977</v>
      </c>
      <c r="G120" s="76">
        <v>860</v>
      </c>
      <c r="H120" s="76">
        <v>692</v>
      </c>
      <c r="I120" s="76" t="s">
        <v>336</v>
      </c>
      <c r="J120" s="76" t="s">
        <v>336</v>
      </c>
      <c r="K120" s="76" t="s">
        <v>336</v>
      </c>
    </row>
    <row r="121" spans="1:11" ht="14.25" customHeight="1" thickBot="1" x14ac:dyDescent="0.25">
      <c r="A121" s="302" t="s">
        <v>847</v>
      </c>
      <c r="B121" s="286" t="s">
        <v>233</v>
      </c>
      <c r="C121" s="76">
        <v>18419</v>
      </c>
      <c r="D121" s="76">
        <v>16091</v>
      </c>
      <c r="E121" s="76">
        <v>13664</v>
      </c>
      <c r="F121" s="76">
        <v>11237</v>
      </c>
      <c r="G121" s="76">
        <v>8809</v>
      </c>
      <c r="H121" s="76">
        <v>6407</v>
      </c>
      <c r="I121" s="76" t="s">
        <v>336</v>
      </c>
      <c r="J121" s="76" t="s">
        <v>336</v>
      </c>
      <c r="K121" s="76" t="s">
        <v>336</v>
      </c>
    </row>
    <row r="122" spans="1:11" ht="14.25" customHeight="1" thickBot="1" x14ac:dyDescent="0.25">
      <c r="A122" s="302" t="s">
        <v>847</v>
      </c>
      <c r="B122" s="286" t="s">
        <v>232</v>
      </c>
      <c r="C122" s="76" t="s">
        <v>336</v>
      </c>
      <c r="D122" s="76" t="s">
        <v>336</v>
      </c>
      <c r="E122" s="76" t="s">
        <v>336</v>
      </c>
      <c r="F122" s="76" t="s">
        <v>336</v>
      </c>
      <c r="G122" s="76" t="s">
        <v>336</v>
      </c>
      <c r="H122" s="76" t="s">
        <v>336</v>
      </c>
      <c r="I122" s="76">
        <v>30037</v>
      </c>
      <c r="J122" s="76">
        <v>12031</v>
      </c>
      <c r="K122" s="76">
        <v>8750</v>
      </c>
    </row>
    <row r="123" spans="1:11" ht="14.25" customHeight="1" thickBot="1" x14ac:dyDescent="0.25">
      <c r="A123" s="302" t="s">
        <v>848</v>
      </c>
      <c r="B123" s="286" t="s">
        <v>231</v>
      </c>
      <c r="C123" s="76" t="s">
        <v>336</v>
      </c>
      <c r="D123" s="76" t="s">
        <v>336</v>
      </c>
      <c r="E123" s="76" t="s">
        <v>336</v>
      </c>
      <c r="F123" s="76" t="s">
        <v>336</v>
      </c>
      <c r="G123" s="76" t="s">
        <v>336</v>
      </c>
      <c r="H123" s="76" t="s">
        <v>336</v>
      </c>
      <c r="I123" s="76" t="s">
        <v>336</v>
      </c>
      <c r="J123" s="76" t="s">
        <v>336</v>
      </c>
      <c r="K123" s="76" t="s">
        <v>336</v>
      </c>
    </row>
    <row r="124" spans="1:11" ht="14.25" customHeight="1" thickBot="1" x14ac:dyDescent="0.25">
      <c r="A124" s="302" t="s">
        <v>849</v>
      </c>
      <c r="B124" s="286" t="s">
        <v>230</v>
      </c>
      <c r="C124" s="76">
        <v>494431</v>
      </c>
      <c r="D124" s="76">
        <v>485876</v>
      </c>
      <c r="E124" s="76">
        <v>435721</v>
      </c>
      <c r="F124" s="76">
        <v>437545</v>
      </c>
      <c r="G124" s="76">
        <v>437569</v>
      </c>
      <c r="H124" s="76">
        <v>441875</v>
      </c>
      <c r="I124" s="76">
        <v>444097</v>
      </c>
      <c r="J124" s="76">
        <v>446110</v>
      </c>
      <c r="K124" s="76">
        <v>355933</v>
      </c>
    </row>
    <row r="125" spans="1:11" ht="14.25" customHeight="1" thickBot="1" x14ac:dyDescent="0.25">
      <c r="A125" s="302" t="s">
        <v>850</v>
      </c>
      <c r="B125" s="286" t="s">
        <v>229</v>
      </c>
      <c r="C125" s="76">
        <v>630248</v>
      </c>
      <c r="D125" s="76">
        <v>630248</v>
      </c>
      <c r="E125" s="76">
        <v>630248</v>
      </c>
      <c r="F125" s="76">
        <v>630248</v>
      </c>
      <c r="G125" s="76">
        <v>630248</v>
      </c>
      <c r="H125" s="76">
        <v>630248</v>
      </c>
      <c r="I125" s="76">
        <v>630248</v>
      </c>
      <c r="J125" s="76">
        <v>630248</v>
      </c>
      <c r="K125" s="76">
        <v>1050125</v>
      </c>
    </row>
    <row r="126" spans="1:11" ht="14.25" customHeight="1" thickBot="1" x14ac:dyDescent="0.25">
      <c r="A126" s="302" t="s">
        <v>851</v>
      </c>
      <c r="B126" s="286" t="s">
        <v>228</v>
      </c>
      <c r="C126" s="76" t="s">
        <v>336</v>
      </c>
      <c r="D126" s="76" t="s">
        <v>336</v>
      </c>
      <c r="E126" s="76" t="s">
        <v>336</v>
      </c>
      <c r="F126" s="76" t="s">
        <v>336</v>
      </c>
      <c r="G126" s="76" t="s">
        <v>336</v>
      </c>
      <c r="H126" s="76" t="s">
        <v>336</v>
      </c>
      <c r="I126" s="76" t="s">
        <v>336</v>
      </c>
      <c r="J126" s="76" t="s">
        <v>336</v>
      </c>
      <c r="K126" s="76" t="s">
        <v>336</v>
      </c>
    </row>
    <row r="127" spans="1:11" ht="14.25" customHeight="1" thickBot="1" x14ac:dyDescent="0.25">
      <c r="A127" s="302" t="s">
        <v>851</v>
      </c>
      <c r="B127" s="286" t="s">
        <v>227</v>
      </c>
      <c r="C127" s="76" t="s">
        <v>336</v>
      </c>
      <c r="D127" s="76" t="s">
        <v>336</v>
      </c>
      <c r="E127" s="76" t="s">
        <v>336</v>
      </c>
      <c r="F127" s="76" t="s">
        <v>336</v>
      </c>
      <c r="G127" s="76">
        <v>344075</v>
      </c>
      <c r="H127" s="76">
        <v>355727</v>
      </c>
      <c r="I127" s="76" t="s">
        <v>336</v>
      </c>
      <c r="J127" s="76" t="s">
        <v>336</v>
      </c>
      <c r="K127" s="76" t="s">
        <v>336</v>
      </c>
    </row>
    <row r="128" spans="1:11" ht="14.25" customHeight="1" thickBot="1" x14ac:dyDescent="0.25">
      <c r="A128" s="302" t="s">
        <v>852</v>
      </c>
      <c r="B128" s="286" t="s">
        <v>226</v>
      </c>
      <c r="C128" s="76">
        <v>2000</v>
      </c>
      <c r="D128" s="76">
        <v>2000</v>
      </c>
      <c r="E128" s="76">
        <v>1900</v>
      </c>
      <c r="F128" s="76">
        <v>1900</v>
      </c>
      <c r="G128" s="76">
        <v>1900</v>
      </c>
      <c r="H128" s="76">
        <v>1900</v>
      </c>
      <c r="I128" s="76">
        <v>1900</v>
      </c>
      <c r="J128" s="76">
        <v>1900</v>
      </c>
      <c r="K128" s="76">
        <v>2080</v>
      </c>
    </row>
    <row r="129" spans="1:11" ht="14.25" customHeight="1" x14ac:dyDescent="0.2">
      <c r="A129" s="302" t="s">
        <v>853</v>
      </c>
      <c r="B129" s="286" t="s">
        <v>225</v>
      </c>
      <c r="C129" s="76">
        <v>52</v>
      </c>
      <c r="D129" s="76">
        <v>54</v>
      </c>
      <c r="E129" s="76">
        <v>61</v>
      </c>
      <c r="F129" s="76">
        <v>55</v>
      </c>
      <c r="G129" s="76">
        <v>63</v>
      </c>
      <c r="H129" s="76">
        <v>63</v>
      </c>
      <c r="I129" s="76">
        <v>82</v>
      </c>
      <c r="J129" s="76">
        <v>213</v>
      </c>
      <c r="K129" s="76">
        <v>1237</v>
      </c>
    </row>
    <row r="130" spans="1:11" ht="12" customHeight="1" thickBot="1" x14ac:dyDescent="0.25">
      <c r="A130" s="301"/>
      <c r="B130" s="284" t="s">
        <v>224</v>
      </c>
      <c r="C130" s="284"/>
      <c r="D130" s="284"/>
      <c r="E130" s="284"/>
      <c r="F130" s="284"/>
      <c r="G130" s="284"/>
      <c r="H130" s="284"/>
      <c r="I130" s="284"/>
      <c r="J130" s="284"/>
      <c r="K130" s="284"/>
    </row>
    <row r="131" spans="1:11" ht="14.25" customHeight="1" thickBot="1" x14ac:dyDescent="0.25">
      <c r="A131" s="302" t="s">
        <v>854</v>
      </c>
      <c r="B131" s="286" t="s">
        <v>223</v>
      </c>
      <c r="C131" s="76">
        <v>0</v>
      </c>
      <c r="D131" s="76">
        <v>29161</v>
      </c>
      <c r="E131" s="76">
        <v>7506</v>
      </c>
      <c r="F131" s="76" t="s">
        <v>336</v>
      </c>
      <c r="G131" s="76">
        <v>6269</v>
      </c>
      <c r="H131" s="76">
        <v>6240</v>
      </c>
      <c r="I131" s="76">
        <v>4135</v>
      </c>
      <c r="J131" s="76">
        <v>1382</v>
      </c>
      <c r="K131" s="76" t="s">
        <v>336</v>
      </c>
    </row>
    <row r="132" spans="1:11" ht="14.25" customHeight="1" thickBot="1" x14ac:dyDescent="0.25">
      <c r="A132" s="302" t="s">
        <v>855</v>
      </c>
      <c r="B132" s="286" t="s">
        <v>222</v>
      </c>
      <c r="C132" s="76">
        <v>0</v>
      </c>
      <c r="D132" s="76">
        <v>0</v>
      </c>
      <c r="E132" s="76">
        <v>36161</v>
      </c>
      <c r="F132" s="76" t="s">
        <v>336</v>
      </c>
      <c r="G132" s="76">
        <v>6339</v>
      </c>
      <c r="H132" s="76">
        <v>6305</v>
      </c>
      <c r="I132" s="76">
        <v>16552</v>
      </c>
      <c r="J132" s="76">
        <v>416</v>
      </c>
      <c r="K132" s="76" t="s">
        <v>336</v>
      </c>
    </row>
    <row r="133" spans="1:11" ht="14.25" customHeight="1" thickBot="1" x14ac:dyDescent="0.25">
      <c r="A133" s="302" t="s">
        <v>856</v>
      </c>
      <c r="B133" s="286" t="s">
        <v>221</v>
      </c>
      <c r="C133" s="76">
        <v>0</v>
      </c>
      <c r="D133" s="76">
        <v>0</v>
      </c>
      <c r="E133" s="76">
        <v>7000</v>
      </c>
      <c r="F133" s="76" t="s">
        <v>336</v>
      </c>
      <c r="G133" s="76">
        <v>6370</v>
      </c>
      <c r="H133" s="76">
        <v>6339</v>
      </c>
      <c r="I133" s="76">
        <v>16583</v>
      </c>
      <c r="J133" s="76">
        <v>9952</v>
      </c>
      <c r="K133" s="76" t="s">
        <v>336</v>
      </c>
    </row>
    <row r="134" spans="1:11" ht="14.25" customHeight="1" thickBot="1" x14ac:dyDescent="0.25">
      <c r="A134" s="302" t="s">
        <v>857</v>
      </c>
      <c r="B134" s="286" t="s">
        <v>220</v>
      </c>
      <c r="C134" s="76">
        <v>0</v>
      </c>
      <c r="D134" s="76">
        <v>0</v>
      </c>
      <c r="E134" s="76">
        <v>7000</v>
      </c>
      <c r="F134" s="76" t="s">
        <v>336</v>
      </c>
      <c r="G134" s="76">
        <v>34983</v>
      </c>
      <c r="H134" s="76">
        <v>6370</v>
      </c>
      <c r="I134" s="76">
        <v>20367</v>
      </c>
      <c r="J134" s="76">
        <v>9983</v>
      </c>
      <c r="K134" s="76" t="s">
        <v>336</v>
      </c>
    </row>
    <row r="135" spans="1:11" ht="14.25" customHeight="1" thickBot="1" x14ac:dyDescent="0.25">
      <c r="A135" s="302" t="s">
        <v>858</v>
      </c>
      <c r="B135" s="286" t="s">
        <v>219</v>
      </c>
      <c r="C135" s="76">
        <v>544750</v>
      </c>
      <c r="D135" s="76">
        <v>800000</v>
      </c>
      <c r="E135" s="76">
        <v>7000</v>
      </c>
      <c r="F135" s="76" t="s">
        <v>336</v>
      </c>
      <c r="G135" s="76">
        <v>553078</v>
      </c>
      <c r="H135" s="76">
        <v>34983</v>
      </c>
      <c r="I135" s="76">
        <v>54148</v>
      </c>
      <c r="J135" s="76">
        <v>10017</v>
      </c>
      <c r="K135" s="76" t="s">
        <v>336</v>
      </c>
    </row>
    <row r="136" spans="1:11" ht="14.25" customHeight="1" thickBot="1" x14ac:dyDescent="0.25">
      <c r="A136" s="302" t="s">
        <v>859</v>
      </c>
      <c r="B136" s="286" t="s">
        <v>210</v>
      </c>
      <c r="C136" s="76">
        <v>1500000</v>
      </c>
      <c r="D136" s="76">
        <v>844750</v>
      </c>
      <c r="E136" s="76">
        <v>1461500</v>
      </c>
      <c r="F136" s="76" t="s">
        <v>336</v>
      </c>
      <c r="G136" s="76">
        <v>800000</v>
      </c>
      <c r="H136" s="76">
        <v>1353078</v>
      </c>
      <c r="I136" s="76">
        <v>854761</v>
      </c>
      <c r="J136" s="76">
        <v>951210</v>
      </c>
      <c r="K136" s="76" t="s">
        <v>336</v>
      </c>
    </row>
    <row r="137" spans="1:11" ht="14.25" customHeight="1" thickBot="1" x14ac:dyDescent="0.25">
      <c r="A137" s="302" t="s">
        <v>860</v>
      </c>
      <c r="B137" s="286" t="s">
        <v>218</v>
      </c>
      <c r="C137" s="76">
        <v>2044750</v>
      </c>
      <c r="D137" s="76">
        <v>1673911</v>
      </c>
      <c r="E137" s="76">
        <v>1526167</v>
      </c>
      <c r="F137" s="76" t="s">
        <v>336</v>
      </c>
      <c r="G137" s="76">
        <v>1407039</v>
      </c>
      <c r="H137" s="76">
        <v>1413315</v>
      </c>
      <c r="I137" s="76">
        <v>966546</v>
      </c>
      <c r="J137" s="76">
        <v>982960</v>
      </c>
      <c r="K137" s="76" t="s">
        <v>336</v>
      </c>
    </row>
    <row r="138" spans="1:11" ht="14.25" customHeight="1" thickBot="1" x14ac:dyDescent="0.25">
      <c r="A138" s="302" t="s">
        <v>861</v>
      </c>
      <c r="B138" s="286" t="s">
        <v>217</v>
      </c>
      <c r="C138" s="76" t="s">
        <v>336</v>
      </c>
      <c r="D138" s="76" t="s">
        <v>336</v>
      </c>
      <c r="E138" s="76" t="s">
        <v>336</v>
      </c>
      <c r="F138" s="76" t="s">
        <v>336</v>
      </c>
      <c r="G138" s="76" t="s">
        <v>336</v>
      </c>
      <c r="H138" s="76" t="s">
        <v>336</v>
      </c>
      <c r="I138" s="76" t="s">
        <v>336</v>
      </c>
      <c r="J138" s="76" t="s">
        <v>336</v>
      </c>
      <c r="K138" s="76" t="s">
        <v>336</v>
      </c>
    </row>
    <row r="139" spans="1:11" ht="14.25" customHeight="1" thickBot="1" x14ac:dyDescent="0.25">
      <c r="A139" s="302" t="s">
        <v>862</v>
      </c>
      <c r="B139" s="286" t="s">
        <v>216</v>
      </c>
      <c r="C139" s="76">
        <v>9978</v>
      </c>
      <c r="D139" s="76">
        <v>7267</v>
      </c>
      <c r="E139" s="76">
        <v>6833</v>
      </c>
      <c r="F139" s="76" t="s">
        <v>336</v>
      </c>
      <c r="G139" s="76">
        <v>6141</v>
      </c>
      <c r="H139" s="76">
        <v>6581</v>
      </c>
      <c r="I139" s="76">
        <v>6453</v>
      </c>
      <c r="J139" s="76">
        <v>6495</v>
      </c>
      <c r="K139" s="76" t="s">
        <v>336</v>
      </c>
    </row>
    <row r="140" spans="1:11" ht="14.25" customHeight="1" thickBot="1" x14ac:dyDescent="0.25">
      <c r="A140" s="302" t="s">
        <v>863</v>
      </c>
      <c r="B140" s="286" t="s">
        <v>215</v>
      </c>
      <c r="C140" s="76">
        <v>9657</v>
      </c>
      <c r="D140" s="76">
        <v>7045</v>
      </c>
      <c r="E140" s="76">
        <v>6583</v>
      </c>
      <c r="F140" s="76" t="s">
        <v>336</v>
      </c>
      <c r="G140" s="76">
        <v>6055</v>
      </c>
      <c r="H140" s="76">
        <v>6154</v>
      </c>
      <c r="I140" s="76">
        <v>6131</v>
      </c>
      <c r="J140" s="76">
        <v>6060</v>
      </c>
      <c r="K140" s="76" t="s">
        <v>336</v>
      </c>
    </row>
    <row r="141" spans="1:11" ht="14.25" customHeight="1" thickBot="1" x14ac:dyDescent="0.25">
      <c r="A141" s="302" t="s">
        <v>864</v>
      </c>
      <c r="B141" s="286" t="s">
        <v>214</v>
      </c>
      <c r="C141" s="76">
        <v>9201</v>
      </c>
      <c r="D141" s="76">
        <v>7860</v>
      </c>
      <c r="E141" s="76">
        <v>7225</v>
      </c>
      <c r="F141" s="76" t="s">
        <v>336</v>
      </c>
      <c r="G141" s="76">
        <v>6061</v>
      </c>
      <c r="H141" s="76">
        <v>5841</v>
      </c>
      <c r="I141" s="76">
        <v>5733</v>
      </c>
      <c r="J141" s="76">
        <v>5826</v>
      </c>
      <c r="K141" s="76" t="s">
        <v>336</v>
      </c>
    </row>
    <row r="142" spans="1:11" ht="14.25" customHeight="1" thickBot="1" x14ac:dyDescent="0.25">
      <c r="A142" s="302" t="s">
        <v>865</v>
      </c>
      <c r="B142" s="286" t="s">
        <v>213</v>
      </c>
      <c r="C142" s="76">
        <v>8036</v>
      </c>
      <c r="D142" s="76">
        <v>7471</v>
      </c>
      <c r="E142" s="76">
        <v>6003</v>
      </c>
      <c r="F142" s="76" t="s">
        <v>336</v>
      </c>
      <c r="G142" s="76">
        <v>5969</v>
      </c>
      <c r="H142" s="76">
        <v>5794</v>
      </c>
      <c r="I142" s="76">
        <v>5480</v>
      </c>
      <c r="J142" s="76">
        <v>5532</v>
      </c>
      <c r="K142" s="76" t="s">
        <v>336</v>
      </c>
    </row>
    <row r="143" spans="1:11" ht="14.25" customHeight="1" thickBot="1" x14ac:dyDescent="0.25">
      <c r="A143" s="302" t="s">
        <v>866</v>
      </c>
      <c r="B143" s="286" t="s">
        <v>212</v>
      </c>
      <c r="C143" s="76">
        <v>8123</v>
      </c>
      <c r="D143" s="76">
        <v>6385</v>
      </c>
      <c r="E143" s="76">
        <v>5767</v>
      </c>
      <c r="F143" s="76" t="s">
        <v>336</v>
      </c>
      <c r="G143" s="76">
        <v>3735</v>
      </c>
      <c r="H143" s="76">
        <v>10614</v>
      </c>
      <c r="I143" s="76">
        <v>5691</v>
      </c>
      <c r="J143" s="76">
        <v>5461</v>
      </c>
      <c r="K143" s="76" t="s">
        <v>336</v>
      </c>
    </row>
    <row r="144" spans="1:11" ht="14.25" customHeight="1" thickBot="1" x14ac:dyDescent="0.25">
      <c r="A144" s="302" t="s">
        <v>867</v>
      </c>
      <c r="B144" s="286" t="s">
        <v>211</v>
      </c>
      <c r="C144" s="76" t="s">
        <v>336</v>
      </c>
      <c r="D144" s="76" t="s">
        <v>336</v>
      </c>
      <c r="E144" s="76" t="s">
        <v>336</v>
      </c>
      <c r="F144" s="76" t="s">
        <v>336</v>
      </c>
      <c r="G144" s="76" t="s">
        <v>336</v>
      </c>
      <c r="H144" s="76" t="s">
        <v>336</v>
      </c>
      <c r="I144" s="76" t="s">
        <v>336</v>
      </c>
      <c r="J144" s="76" t="s">
        <v>336</v>
      </c>
      <c r="K144" s="76" t="s">
        <v>336</v>
      </c>
    </row>
    <row r="145" spans="1:11" ht="14.25" customHeight="1" thickBot="1" x14ac:dyDescent="0.25">
      <c r="A145" s="302" t="s">
        <v>868</v>
      </c>
      <c r="B145" s="286" t="s">
        <v>210</v>
      </c>
      <c r="C145" s="76">
        <v>134390</v>
      </c>
      <c r="D145" s="76">
        <v>125651</v>
      </c>
      <c r="E145" s="76">
        <v>117069</v>
      </c>
      <c r="F145" s="76" t="s">
        <v>336</v>
      </c>
      <c r="G145" s="76">
        <v>151286</v>
      </c>
      <c r="H145" s="76">
        <v>159147</v>
      </c>
      <c r="I145" s="76">
        <v>158089</v>
      </c>
      <c r="J145" s="76">
        <v>161871</v>
      </c>
      <c r="K145" s="76" t="s">
        <v>336</v>
      </c>
    </row>
    <row r="146" spans="1:11" ht="14.25" customHeight="1" thickBot="1" x14ac:dyDescent="0.25">
      <c r="A146" s="302" t="s">
        <v>869</v>
      </c>
      <c r="B146" s="286" t="s">
        <v>209</v>
      </c>
      <c r="C146" s="76">
        <v>179385</v>
      </c>
      <c r="D146" s="76">
        <v>161679</v>
      </c>
      <c r="E146" s="76">
        <v>149480</v>
      </c>
      <c r="F146" s="76" t="s">
        <v>336</v>
      </c>
      <c r="G146" s="76">
        <v>179247</v>
      </c>
      <c r="H146" s="76">
        <v>194131</v>
      </c>
      <c r="I146" s="76">
        <v>187577</v>
      </c>
      <c r="J146" s="76">
        <v>191245</v>
      </c>
      <c r="K146" s="76" t="s">
        <v>336</v>
      </c>
    </row>
    <row r="147" spans="1:11" ht="14.25" customHeight="1" thickBot="1" x14ac:dyDescent="0.25">
      <c r="A147" s="302" t="s">
        <v>870</v>
      </c>
      <c r="B147" s="286" t="s">
        <v>208</v>
      </c>
      <c r="C147" s="76">
        <v>218746</v>
      </c>
      <c r="D147" s="76">
        <v>216571</v>
      </c>
      <c r="E147" s="76">
        <v>223389</v>
      </c>
      <c r="F147" s="76" t="s">
        <v>336</v>
      </c>
      <c r="G147" s="76">
        <v>211813</v>
      </c>
      <c r="H147" s="76">
        <v>235502</v>
      </c>
      <c r="I147" s="76">
        <v>218806</v>
      </c>
      <c r="J147" s="76">
        <v>183048</v>
      </c>
      <c r="K147" s="76">
        <v>167391</v>
      </c>
    </row>
    <row r="148" spans="1:11" ht="14.25" customHeight="1" thickBot="1" x14ac:dyDescent="0.25">
      <c r="A148" s="302" t="s">
        <v>871</v>
      </c>
      <c r="B148" s="286" t="s">
        <v>207</v>
      </c>
      <c r="C148" s="76">
        <v>190534</v>
      </c>
      <c r="D148" s="76">
        <v>178375</v>
      </c>
      <c r="E148" s="76">
        <v>173123</v>
      </c>
      <c r="F148" s="76" t="s">
        <v>336</v>
      </c>
      <c r="G148" s="76">
        <v>176706</v>
      </c>
      <c r="H148" s="76">
        <v>164048</v>
      </c>
      <c r="I148" s="76">
        <v>146630</v>
      </c>
      <c r="J148" s="76">
        <v>143818</v>
      </c>
      <c r="K148" s="76">
        <v>131110</v>
      </c>
    </row>
    <row r="149" spans="1:11" ht="14.25" customHeight="1" thickBot="1" x14ac:dyDescent="0.25">
      <c r="A149" s="302" t="s">
        <v>872</v>
      </c>
      <c r="B149" s="286" t="s">
        <v>206</v>
      </c>
      <c r="C149" s="76">
        <v>-28212</v>
      </c>
      <c r="D149" s="76">
        <v>-38196</v>
      </c>
      <c r="E149" s="76">
        <v>-50266</v>
      </c>
      <c r="F149" s="76" t="s">
        <v>336</v>
      </c>
      <c r="G149" s="76">
        <v>-35107</v>
      </c>
      <c r="H149" s="76">
        <v>-71454</v>
      </c>
      <c r="I149" s="76">
        <v>-72176</v>
      </c>
      <c r="J149" s="76">
        <v>-39230</v>
      </c>
      <c r="K149" s="76">
        <v>-36281</v>
      </c>
    </row>
    <row r="150" spans="1:11" ht="14.25" customHeight="1" thickBot="1" x14ac:dyDescent="0.25">
      <c r="A150" s="302" t="s">
        <v>873</v>
      </c>
      <c r="B150" s="286" t="s">
        <v>205</v>
      </c>
      <c r="C150" s="76">
        <v>218746</v>
      </c>
      <c r="D150" s="76">
        <v>216571</v>
      </c>
      <c r="E150" s="76">
        <v>223389</v>
      </c>
      <c r="F150" s="76" t="s">
        <v>336</v>
      </c>
      <c r="G150" s="76">
        <v>211813</v>
      </c>
      <c r="H150" s="76">
        <v>235502</v>
      </c>
      <c r="I150" s="76">
        <v>218806</v>
      </c>
      <c r="J150" s="76">
        <v>183048</v>
      </c>
      <c r="K150" s="76">
        <v>167391</v>
      </c>
    </row>
    <row r="151" spans="1:11" ht="14.25" customHeight="1" thickBot="1" x14ac:dyDescent="0.25">
      <c r="A151" s="302" t="s">
        <v>874</v>
      </c>
      <c r="B151" s="286" t="s">
        <v>204</v>
      </c>
      <c r="C151" s="76">
        <v>-28212</v>
      </c>
      <c r="D151" s="76">
        <v>-38196</v>
      </c>
      <c r="E151" s="76">
        <v>-50266</v>
      </c>
      <c r="F151" s="76" t="s">
        <v>336</v>
      </c>
      <c r="G151" s="76">
        <v>-35107</v>
      </c>
      <c r="H151" s="76">
        <v>-71454</v>
      </c>
      <c r="I151" s="76">
        <v>-72176</v>
      </c>
      <c r="J151" s="76">
        <v>-39230</v>
      </c>
      <c r="K151" s="76">
        <v>-36281</v>
      </c>
    </row>
    <row r="152" spans="1:11" ht="14.25" customHeight="1" thickBot="1" x14ac:dyDescent="0.25">
      <c r="A152" s="302" t="s">
        <v>875</v>
      </c>
      <c r="B152" s="286" t="s">
        <v>203</v>
      </c>
      <c r="C152" s="303">
        <v>3.4500000000000003E-2</v>
      </c>
      <c r="D152" s="303">
        <v>3.9E-2</v>
      </c>
      <c r="E152" s="303">
        <v>4.1000000000000002E-2</v>
      </c>
      <c r="F152" s="303" t="s">
        <v>336</v>
      </c>
      <c r="G152" s="303">
        <v>4.7E-2</v>
      </c>
      <c r="H152" s="303">
        <v>3.85E-2</v>
      </c>
      <c r="I152" s="303">
        <v>4.2999999999999997E-2</v>
      </c>
      <c r="J152" s="303">
        <v>5.3999999999999999E-2</v>
      </c>
      <c r="K152" s="303">
        <v>5.8999999999999997E-2</v>
      </c>
    </row>
    <row r="153" spans="1:11" ht="14.25" customHeight="1" thickBot="1" x14ac:dyDescent="0.25">
      <c r="A153" s="302" t="s">
        <v>876</v>
      </c>
      <c r="B153" s="286" t="s">
        <v>202</v>
      </c>
      <c r="C153" s="303" t="s">
        <v>336</v>
      </c>
      <c r="D153" s="303" t="s">
        <v>336</v>
      </c>
      <c r="E153" s="303" t="s">
        <v>336</v>
      </c>
      <c r="F153" s="303" t="s">
        <v>336</v>
      </c>
      <c r="G153" s="303" t="s">
        <v>336</v>
      </c>
      <c r="H153" s="303" t="s">
        <v>336</v>
      </c>
      <c r="I153" s="303" t="s">
        <v>336</v>
      </c>
      <c r="J153" s="303" t="s">
        <v>336</v>
      </c>
      <c r="K153" s="303" t="s">
        <v>336</v>
      </c>
    </row>
    <row r="154" spans="1:11" ht="14.25" customHeight="1" thickBot="1" x14ac:dyDescent="0.25">
      <c r="A154" s="302" t="s">
        <v>877</v>
      </c>
      <c r="B154" s="286" t="s">
        <v>201</v>
      </c>
      <c r="C154" s="76" t="s">
        <v>336</v>
      </c>
      <c r="D154" s="76" t="s">
        <v>336</v>
      </c>
      <c r="E154" s="76" t="s">
        <v>336</v>
      </c>
      <c r="F154" s="76" t="s">
        <v>336</v>
      </c>
      <c r="G154" s="76" t="s">
        <v>336</v>
      </c>
      <c r="H154" s="76" t="s">
        <v>336</v>
      </c>
      <c r="I154" s="76" t="s">
        <v>336</v>
      </c>
      <c r="J154" s="76" t="s">
        <v>336</v>
      </c>
      <c r="K154" s="76" t="s">
        <v>336</v>
      </c>
    </row>
    <row r="155" spans="1:11" ht="14.25" customHeight="1" thickBot="1" x14ac:dyDescent="0.25">
      <c r="A155" s="302" t="s">
        <v>878</v>
      </c>
      <c r="B155" s="286" t="s">
        <v>200</v>
      </c>
      <c r="C155" s="76" t="s">
        <v>336</v>
      </c>
      <c r="D155" s="76" t="s">
        <v>336</v>
      </c>
      <c r="E155" s="76" t="s">
        <v>336</v>
      </c>
      <c r="F155" s="76" t="s">
        <v>336</v>
      </c>
      <c r="G155" s="76" t="s">
        <v>336</v>
      </c>
      <c r="H155" s="76" t="s">
        <v>336</v>
      </c>
      <c r="I155" s="76" t="s">
        <v>336</v>
      </c>
      <c r="J155" s="76" t="s">
        <v>336</v>
      </c>
      <c r="K155" s="76" t="s">
        <v>336</v>
      </c>
    </row>
    <row r="156" spans="1:11" ht="14.25" customHeight="1" thickBot="1" x14ac:dyDescent="0.25">
      <c r="A156" s="302" t="s">
        <v>879</v>
      </c>
      <c r="B156" s="286" t="s">
        <v>199</v>
      </c>
      <c r="C156" s="76">
        <v>-28200</v>
      </c>
      <c r="D156" s="76">
        <v>-38200</v>
      </c>
      <c r="E156" s="76">
        <v>-50300</v>
      </c>
      <c r="F156" s="76" t="s">
        <v>336</v>
      </c>
      <c r="G156" s="76">
        <v>-35107</v>
      </c>
      <c r="H156" s="76">
        <v>-71454</v>
      </c>
      <c r="I156" s="76">
        <v>-72176</v>
      </c>
      <c r="J156" s="76">
        <v>-39230</v>
      </c>
      <c r="K156" s="76">
        <v>-36281</v>
      </c>
    </row>
    <row r="157" spans="1:11" ht="14.25" customHeight="1" thickBot="1" x14ac:dyDescent="0.25">
      <c r="A157" s="302" t="s">
        <v>879</v>
      </c>
      <c r="B157" s="286" t="s">
        <v>198</v>
      </c>
      <c r="C157" s="76" t="s">
        <v>336</v>
      </c>
      <c r="D157" s="76" t="s">
        <v>336</v>
      </c>
      <c r="E157" s="76" t="s">
        <v>336</v>
      </c>
      <c r="F157" s="76" t="s">
        <v>336</v>
      </c>
      <c r="G157" s="76" t="s">
        <v>336</v>
      </c>
      <c r="H157" s="76" t="s">
        <v>336</v>
      </c>
      <c r="I157" s="76" t="s">
        <v>336</v>
      </c>
      <c r="J157" s="76" t="s">
        <v>336</v>
      </c>
      <c r="K157" s="76" t="s">
        <v>336</v>
      </c>
    </row>
    <row r="158" spans="1:11" ht="14.25" customHeight="1" thickBot="1" x14ac:dyDescent="0.25">
      <c r="A158" s="302" t="s">
        <v>880</v>
      </c>
      <c r="B158" s="286" t="s">
        <v>197</v>
      </c>
      <c r="C158" s="76" t="s">
        <v>336</v>
      </c>
      <c r="D158" s="76" t="s">
        <v>336</v>
      </c>
      <c r="E158" s="76" t="s">
        <v>336</v>
      </c>
      <c r="F158" s="76" t="s">
        <v>336</v>
      </c>
      <c r="G158" s="76" t="s">
        <v>336</v>
      </c>
      <c r="H158" s="76" t="s">
        <v>336</v>
      </c>
      <c r="I158" s="76" t="s">
        <v>336</v>
      </c>
      <c r="J158" s="76" t="s">
        <v>336</v>
      </c>
      <c r="K158" s="76" t="s">
        <v>336</v>
      </c>
    </row>
    <row r="159" spans="1:11" ht="14.25" customHeight="1" thickBot="1" x14ac:dyDescent="0.25">
      <c r="A159" s="302" t="s">
        <v>881</v>
      </c>
      <c r="B159" s="286" t="s">
        <v>196</v>
      </c>
      <c r="C159" s="76" t="s">
        <v>336</v>
      </c>
      <c r="D159" s="76" t="s">
        <v>336</v>
      </c>
      <c r="E159" s="76" t="s">
        <v>336</v>
      </c>
      <c r="F159" s="76" t="s">
        <v>336</v>
      </c>
      <c r="G159" s="76" t="s">
        <v>336</v>
      </c>
      <c r="H159" s="76" t="s">
        <v>336</v>
      </c>
      <c r="I159" s="76" t="s">
        <v>336</v>
      </c>
      <c r="J159" s="76" t="s">
        <v>336</v>
      </c>
      <c r="K159" s="76" t="s">
        <v>336</v>
      </c>
    </row>
    <row r="160" spans="1:11" ht="14.25" customHeight="1" thickBot="1" x14ac:dyDescent="0.25">
      <c r="A160" s="302" t="s">
        <v>880</v>
      </c>
      <c r="B160" s="286" t="s">
        <v>195</v>
      </c>
      <c r="C160" s="76" t="s">
        <v>336</v>
      </c>
      <c r="D160" s="76" t="s">
        <v>336</v>
      </c>
      <c r="E160" s="76" t="s">
        <v>336</v>
      </c>
      <c r="F160" s="76" t="s">
        <v>336</v>
      </c>
      <c r="G160" s="76" t="s">
        <v>336</v>
      </c>
      <c r="H160" s="76" t="s">
        <v>336</v>
      </c>
      <c r="I160" s="76" t="s">
        <v>336</v>
      </c>
      <c r="J160" s="76" t="s">
        <v>336</v>
      </c>
      <c r="K160" s="76" t="s">
        <v>336</v>
      </c>
    </row>
    <row r="161" spans="1:11" ht="14.25" customHeight="1" thickBot="1" x14ac:dyDescent="0.25">
      <c r="A161" s="302" t="s">
        <v>882</v>
      </c>
      <c r="B161" s="286" t="s">
        <v>194</v>
      </c>
      <c r="C161" s="76">
        <v>-28200</v>
      </c>
      <c r="D161" s="76">
        <v>-38200</v>
      </c>
      <c r="E161" s="76">
        <v>-50300</v>
      </c>
      <c r="F161" s="76" t="s">
        <v>336</v>
      </c>
      <c r="G161" s="76">
        <v>-35107</v>
      </c>
      <c r="H161" s="76">
        <v>-71454</v>
      </c>
      <c r="I161" s="76">
        <v>-72176</v>
      </c>
      <c r="J161" s="76">
        <v>-39230</v>
      </c>
      <c r="K161" s="76">
        <v>-36281</v>
      </c>
    </row>
    <row r="162" spans="1:11" ht="14.25" customHeight="1" thickBot="1" x14ac:dyDescent="0.25">
      <c r="A162" s="302" t="s">
        <v>883</v>
      </c>
      <c r="B162" s="286" t="s">
        <v>193</v>
      </c>
      <c r="C162" s="303" t="s">
        <v>336</v>
      </c>
      <c r="D162" s="303" t="s">
        <v>336</v>
      </c>
      <c r="E162" s="303" t="s">
        <v>336</v>
      </c>
      <c r="F162" s="303" t="s">
        <v>336</v>
      </c>
      <c r="G162" s="303">
        <v>0.32</v>
      </c>
      <c r="H162" s="303">
        <v>0.41920000000000002</v>
      </c>
      <c r="I162" s="303">
        <v>0.45090000000000002</v>
      </c>
      <c r="J162" s="303">
        <v>0.59519999999999995</v>
      </c>
      <c r="K162" s="303">
        <v>0.41510000000000002</v>
      </c>
    </row>
    <row r="163" spans="1:11" ht="14.25" customHeight="1" thickBot="1" x14ac:dyDescent="0.25">
      <c r="A163" s="302" t="s">
        <v>884</v>
      </c>
      <c r="B163" s="286" t="s">
        <v>192</v>
      </c>
      <c r="C163" s="303" t="s">
        <v>336</v>
      </c>
      <c r="D163" s="303" t="s">
        <v>336</v>
      </c>
      <c r="E163" s="303" t="s">
        <v>336</v>
      </c>
      <c r="F163" s="303" t="s">
        <v>336</v>
      </c>
      <c r="G163" s="303">
        <v>0.47</v>
      </c>
      <c r="H163" s="303">
        <v>0.3654</v>
      </c>
      <c r="I163" s="303">
        <v>0.40179999999999999</v>
      </c>
      <c r="J163" s="303">
        <v>0.36580000000000001</v>
      </c>
      <c r="K163" s="303">
        <v>0.42480000000000001</v>
      </c>
    </row>
    <row r="164" spans="1:11" ht="14.25" customHeight="1" thickBot="1" x14ac:dyDescent="0.25">
      <c r="A164" s="302" t="s">
        <v>885</v>
      </c>
      <c r="B164" s="286" t="s">
        <v>191</v>
      </c>
      <c r="C164" s="303" t="s">
        <v>336</v>
      </c>
      <c r="D164" s="303" t="s">
        <v>336</v>
      </c>
      <c r="E164" s="303" t="s">
        <v>336</v>
      </c>
      <c r="F164" s="303" t="s">
        <v>336</v>
      </c>
      <c r="G164" s="303">
        <v>0.21</v>
      </c>
      <c r="H164" s="303">
        <v>0.21540000000000001</v>
      </c>
      <c r="I164" s="303">
        <v>0.14729999999999999</v>
      </c>
      <c r="J164" s="303">
        <v>3.9E-2</v>
      </c>
      <c r="K164" s="303">
        <v>0.16009999999999999</v>
      </c>
    </row>
    <row r="165" spans="1:11" ht="14.25" customHeight="1" x14ac:dyDescent="0.2">
      <c r="A165" s="302" t="s">
        <v>886</v>
      </c>
      <c r="B165" s="286" t="s">
        <v>190</v>
      </c>
      <c r="C165" s="76" t="s">
        <v>336</v>
      </c>
      <c r="D165" s="76" t="s">
        <v>336</v>
      </c>
      <c r="E165" s="76" t="s">
        <v>336</v>
      </c>
      <c r="F165" s="76" t="s">
        <v>336</v>
      </c>
      <c r="G165" s="76" t="s">
        <v>336</v>
      </c>
      <c r="H165" s="76" t="s">
        <v>336</v>
      </c>
      <c r="I165" s="76" t="s">
        <v>336</v>
      </c>
      <c r="J165" s="76" t="s">
        <v>336</v>
      </c>
      <c r="K165" s="76" t="s">
        <v>336</v>
      </c>
    </row>
    <row r="166" spans="1:11" ht="14.25" customHeight="1" x14ac:dyDescent="0.2"/>
    <row r="167" spans="1:11" ht="14.25" customHeight="1" x14ac:dyDescent="0.2"/>
    <row r="168" spans="1:11" ht="14.25" customHeight="1" x14ac:dyDescent="0.2"/>
    <row r="169" spans="1:11" ht="14.25" customHeight="1" x14ac:dyDescent="0.2"/>
    <row r="170" spans="1:11" ht="14.25" customHeight="1" x14ac:dyDescent="0.2"/>
    <row r="171" spans="1:11" ht="14.25" customHeight="1" x14ac:dyDescent="0.2"/>
    <row r="172" spans="1:11" ht="14.25" customHeight="1" x14ac:dyDescent="0.2"/>
    <row r="173" spans="1:11" ht="14.25" customHeight="1" x14ac:dyDescent="0.2"/>
    <row r="174" spans="1:11" ht="14.25" customHeight="1" x14ac:dyDescent="0.2"/>
    <row r="175" spans="1:11" ht="14.25" customHeight="1" x14ac:dyDescent="0.2"/>
    <row r="176" spans="1:11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5:B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Market Index Construction</vt:lpstr>
      <vt:lpstr>Beta Caluclation</vt:lpstr>
      <vt:lpstr>DCF Model Valuation</vt:lpstr>
      <vt:lpstr>Peer Analsis &amp; Valuation</vt:lpstr>
      <vt:lpstr>Risk-Free Rate Est</vt:lpstr>
      <vt:lpstr>BS Common Size Analysis</vt:lpstr>
      <vt:lpstr>IS Common Size</vt:lpstr>
      <vt:lpstr>SF Histical &amp; Forecasted IS </vt:lpstr>
      <vt:lpstr>Six Flags Annual BS</vt:lpstr>
      <vt:lpstr>SW-hisPrice-data</vt:lpstr>
      <vt:lpstr>CF-hisPrice-data</vt:lpstr>
      <vt:lpstr>ML-hisPrice-data</vt:lpstr>
      <vt:lpstr>Dis-hisPrice-data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Xiyuan Zheng</dc:creator>
  <cp:lastModifiedBy>Microsoft Office User</cp:lastModifiedBy>
  <dcterms:created xsi:type="dcterms:W3CDTF">2018-11-22T17:03:04Z</dcterms:created>
  <dcterms:modified xsi:type="dcterms:W3CDTF">2018-12-03T19:25:15Z</dcterms:modified>
</cp:coreProperties>
</file>