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nt-my.sharepoint.com/personal/stijn_coppens_student_hogent_be/Documents/2023/Bachelorproef/Scriptie/2_LaTeX Bachelorproef/Bijlagen/"/>
    </mc:Choice>
  </mc:AlternateContent>
  <xr:revisionPtr revIDLastSave="1499" documentId="8_{C65F7E1B-A6BE-426F-9CFF-D1DC12FB3089}" xr6:coauthVersionLast="47" xr6:coauthVersionMax="47" xr10:uidLastSave="{DF7DF29F-36FE-46B7-8DA3-61AB8D5FB20F}"/>
  <bookViews>
    <workbookView xWindow="-110" yWindow="-110" windowWidth="38620" windowHeight="21100" activeTab="1" xr2:uid="{2B11156B-3A53-4B26-8968-BA2F706718BE}"/>
  </bookViews>
  <sheets>
    <sheet name="Overzicht" sheetId="2" r:id="rId1"/>
    <sheet name="Grafieken" sheetId="17" r:id="rId2"/>
    <sheet name="Template" sheetId="4" r:id="rId3"/>
    <sheet name="23022024" sheetId="16" r:id="rId4"/>
    <sheet name="22022024" sheetId="15" r:id="rId5"/>
    <sheet name="21022024" sheetId="14" r:id="rId6"/>
    <sheet name="20022024" sheetId="13" r:id="rId7"/>
    <sheet name="19022024" sheetId="12" r:id="rId8"/>
    <sheet name="16022024" sheetId="11" r:id="rId9"/>
    <sheet name="15022024" sheetId="10" r:id="rId10"/>
    <sheet name="14022024" sheetId="9" r:id="rId11"/>
    <sheet name="13022024" sheetId="8" r:id="rId12"/>
    <sheet name="12022024" sheetId="7" r:id="rId13"/>
    <sheet name="09022024" sheetId="5" r:id="rId14"/>
    <sheet name="08022024" sheetId="3" r:id="rId15"/>
    <sheet name="07022024" sheetId="1" r:id="rId16"/>
  </sheets>
  <definedNames>
    <definedName name="_xlchart.v1.0" hidden="1">Grafieken!$C$21:$C$33</definedName>
    <definedName name="_xlchart.v1.1" hidden="1">Grafieken!$E$21:$E$33</definedName>
    <definedName name="_xlchart.v1.2" hidden="1">Grafieken!$D$21:$D$33</definedName>
    <definedName name="_xlchart.v1.3" hidden="1">Grafieken!$H$21:$H$33</definedName>
    <definedName name="_xlchart.v1.4" hidden="1">Grafieken!$F$21:$F$33</definedName>
    <definedName name="_xlchart.v1.5" hidden="1">Grafieken!$G$21:$G$33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7" l="1"/>
  <c r="B32" i="17"/>
  <c r="B31" i="17"/>
  <c r="B30" i="17"/>
  <c r="B29" i="17"/>
  <c r="B28" i="17"/>
  <c r="B27" i="17"/>
  <c r="B26" i="17"/>
  <c r="B25" i="17"/>
  <c r="B24" i="17"/>
  <c r="B23" i="17"/>
  <c r="B22" i="17"/>
  <c r="B14" i="17"/>
  <c r="B13" i="17"/>
  <c r="B12" i="17"/>
  <c r="B11" i="17"/>
  <c r="B10" i="17"/>
  <c r="B9" i="17"/>
  <c r="B8" i="17"/>
  <c r="B7" i="17"/>
  <c r="B6" i="17"/>
  <c r="B5" i="17"/>
  <c r="B4" i="17"/>
  <c r="B3" i="17"/>
  <c r="A36" i="15"/>
  <c r="B36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B31" i="15"/>
  <c r="B32" i="15"/>
  <c r="B33" i="15"/>
  <c r="B34" i="15"/>
  <c r="B35" i="15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" i="16"/>
  <c r="H6" i="16"/>
  <c r="A43" i="14"/>
  <c r="B43" i="14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H5" i="15"/>
  <c r="B5" i="15"/>
  <c r="B4" i="15"/>
  <c r="B3" i="15"/>
  <c r="H7" i="15"/>
  <c r="A40" i="14"/>
  <c r="A41" i="14"/>
  <c r="A42" i="14"/>
  <c r="B40" i="14"/>
  <c r="B41" i="14"/>
  <c r="B42" i="14"/>
  <c r="A29" i="14"/>
  <c r="A30" i="14"/>
  <c r="A31" i="14"/>
  <c r="A32" i="14"/>
  <c r="A33" i="14"/>
  <c r="A34" i="14"/>
  <c r="A35" i="14"/>
  <c r="A36" i="14"/>
  <c r="A37" i="14"/>
  <c r="A38" i="14"/>
  <c r="A39" i="14"/>
  <c r="B31" i="14"/>
  <c r="B32" i="14"/>
  <c r="B33" i="14"/>
  <c r="B34" i="14"/>
  <c r="B35" i="14"/>
  <c r="B36" i="14"/>
  <c r="B37" i="14"/>
  <c r="B38" i="14"/>
  <c r="B39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H6" i="14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H5" i="13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H5" i="12"/>
  <c r="K7" i="11"/>
  <c r="B34" i="11"/>
  <c r="B33" i="11"/>
  <c r="B31" i="11"/>
  <c r="B32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H7" i="11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H5" i="10"/>
  <c r="B5" i="10"/>
  <c r="B4" i="10"/>
  <c r="B3" i="10"/>
  <c r="B2" i="10"/>
  <c r="H9" i="10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H8" i="9"/>
  <c r="B8" i="9"/>
  <c r="B7" i="9"/>
  <c r="B6" i="9"/>
  <c r="H5" i="9"/>
  <c r="B5" i="9"/>
  <c r="B4" i="9"/>
  <c r="B3" i="9"/>
  <c r="B2" i="9"/>
  <c r="H7" i="9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H8" i="8"/>
  <c r="B8" i="8"/>
  <c r="B7" i="8"/>
  <c r="B6" i="8"/>
  <c r="B5" i="8"/>
  <c r="B4" i="8"/>
  <c r="B3" i="8"/>
  <c r="B2" i="8"/>
  <c r="H6" i="8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H9" i="7"/>
  <c r="B34" i="5"/>
  <c r="B33" i="5"/>
  <c r="B32" i="5"/>
  <c r="B31" i="5"/>
  <c r="B7" i="2"/>
  <c r="B8" i="2"/>
  <c r="B9" i="2"/>
  <c r="B10" i="2"/>
  <c r="B11" i="2"/>
  <c r="B12" i="2"/>
  <c r="B13" i="2"/>
  <c r="B14" i="2"/>
  <c r="B3" i="2"/>
  <c r="B4" i="2"/>
  <c r="B5" i="2"/>
  <c r="B6" i="2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H5" i="5"/>
  <c r="B32" i="3"/>
  <c r="J9" i="1"/>
  <c r="H6" i="3"/>
  <c r="H7" i="3"/>
  <c r="H8" i="3"/>
  <c r="H9" i="3"/>
  <c r="H5" i="3"/>
  <c r="B31" i="3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" i="4"/>
  <c r="H7" i="4" s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30" i="4"/>
  <c r="B29" i="4"/>
  <c r="J5" i="4"/>
  <c r="B29" i="3"/>
  <c r="B30" i="3"/>
  <c r="J6" i="1"/>
  <c r="J7" i="1"/>
  <c r="J8" i="1"/>
  <c r="J5" i="1"/>
  <c r="B29" i="1"/>
  <c r="B30" i="1"/>
  <c r="G3" i="2" a="1"/>
  <c r="F3" i="2" a="1"/>
  <c r="I3" i="2" a="1"/>
  <c r="H2" i="2" a="1"/>
  <c r="E3" i="2" a="1"/>
  <c r="J3" i="2" a="1"/>
  <c r="I2" i="2" a="1"/>
  <c r="D3" i="2" a="1"/>
  <c r="G2" i="2" a="1"/>
  <c r="C3" i="2" a="1"/>
  <c r="C2" i="2" a="1"/>
  <c r="E2" i="2" a="1"/>
  <c r="K2" i="2" a="1"/>
  <c r="H3" i="2" a="1"/>
  <c r="D2" i="2" a="1"/>
  <c r="J2" i="2" a="1"/>
  <c r="K3" i="2" a="1"/>
  <c r="F2" i="2" a="1"/>
  <c r="J6" i="16" l="1"/>
  <c r="J7" i="16"/>
  <c r="H8" i="16"/>
  <c r="H5" i="16"/>
  <c r="K5" i="16" s="1"/>
  <c r="H7" i="16"/>
  <c r="K7" i="16" s="1"/>
  <c r="K6" i="16"/>
  <c r="K8" i="16"/>
  <c r="H9" i="16"/>
  <c r="J5" i="16"/>
  <c r="J8" i="16"/>
  <c r="J5" i="15"/>
  <c r="J8" i="15"/>
  <c r="K7" i="15"/>
  <c r="K5" i="15"/>
  <c r="H8" i="15"/>
  <c r="K8" i="15" s="1"/>
  <c r="J6" i="15"/>
  <c r="H9" i="15"/>
  <c r="H6" i="15"/>
  <c r="K6" i="15" s="1"/>
  <c r="J7" i="15"/>
  <c r="J5" i="14"/>
  <c r="J7" i="14"/>
  <c r="K6" i="14"/>
  <c r="H7" i="14"/>
  <c r="K7" i="14" s="1"/>
  <c r="H9" i="14"/>
  <c r="H5" i="14"/>
  <c r="K5" i="14" s="1"/>
  <c r="H8" i="14"/>
  <c r="K8" i="14" s="1"/>
  <c r="J8" i="14"/>
  <c r="J6" i="14"/>
  <c r="J5" i="13"/>
  <c r="K5" i="13"/>
  <c r="H8" i="13"/>
  <c r="K8" i="13" s="1"/>
  <c r="J8" i="13"/>
  <c r="H6" i="13"/>
  <c r="K6" i="13" s="1"/>
  <c r="J6" i="13"/>
  <c r="H9" i="13"/>
  <c r="H7" i="13"/>
  <c r="K7" i="13" s="1"/>
  <c r="J7" i="13"/>
  <c r="J5" i="12"/>
  <c r="K5" i="12"/>
  <c r="H8" i="12"/>
  <c r="K8" i="12" s="1"/>
  <c r="H6" i="12"/>
  <c r="K6" i="12" s="1"/>
  <c r="J6" i="12"/>
  <c r="H9" i="12"/>
  <c r="J8" i="12"/>
  <c r="H7" i="12"/>
  <c r="K7" i="12" s="1"/>
  <c r="J7" i="12"/>
  <c r="J8" i="11"/>
  <c r="J5" i="11"/>
  <c r="J6" i="11"/>
  <c r="J7" i="11"/>
  <c r="H8" i="11"/>
  <c r="K8" i="11" s="1"/>
  <c r="H5" i="11"/>
  <c r="K5" i="11" s="1"/>
  <c r="H6" i="11"/>
  <c r="K6" i="11" s="1"/>
  <c r="H9" i="11"/>
  <c r="J5" i="10"/>
  <c r="J7" i="10"/>
  <c r="K5" i="10"/>
  <c r="H7" i="10"/>
  <c r="K7" i="10" s="1"/>
  <c r="H8" i="10"/>
  <c r="K8" i="10" s="1"/>
  <c r="J8" i="10"/>
  <c r="J6" i="10"/>
  <c r="H6" i="10"/>
  <c r="K6" i="10" s="1"/>
  <c r="J5" i="9"/>
  <c r="K8" i="9"/>
  <c r="K5" i="9"/>
  <c r="K7" i="9"/>
  <c r="H9" i="9"/>
  <c r="J7" i="9"/>
  <c r="J8" i="9"/>
  <c r="H6" i="9"/>
  <c r="K6" i="9" s="1"/>
  <c r="J6" i="9"/>
  <c r="J6" i="8"/>
  <c r="H9" i="8"/>
  <c r="H5" i="8"/>
  <c r="K6" i="8"/>
  <c r="H7" i="8"/>
  <c r="K7" i="8" s="1"/>
  <c r="K8" i="8"/>
  <c r="K5" i="8"/>
  <c r="J5" i="8"/>
  <c r="J8" i="8"/>
  <c r="J7" i="8"/>
  <c r="J6" i="7"/>
  <c r="J7" i="7"/>
  <c r="H8" i="7"/>
  <c r="K8" i="7" s="1"/>
  <c r="H5" i="7"/>
  <c r="K5" i="7" s="1"/>
  <c r="H7" i="7"/>
  <c r="K7" i="7" s="1"/>
  <c r="J5" i="7"/>
  <c r="J8" i="7"/>
  <c r="H6" i="7"/>
  <c r="K6" i="7" s="1"/>
  <c r="H6" i="5"/>
  <c r="K6" i="5" s="1"/>
  <c r="H9" i="5"/>
  <c r="H8" i="5"/>
  <c r="K8" i="5" s="1"/>
  <c r="H7" i="5"/>
  <c r="K7" i="5" s="1"/>
  <c r="H9" i="4"/>
  <c r="H6" i="4"/>
  <c r="K6" i="4" s="1"/>
  <c r="H5" i="4"/>
  <c r="K5" i="4" s="1"/>
  <c r="H8" i="4"/>
  <c r="K8" i="4" s="1"/>
  <c r="H3" i="2"/>
  <c r="F3" i="2"/>
  <c r="K3" i="2"/>
  <c r="E3" i="2"/>
  <c r="G3" i="2"/>
  <c r="J3" i="2"/>
  <c r="D3" i="2"/>
  <c r="I3" i="2"/>
  <c r="C3" i="2"/>
  <c r="K2" i="2"/>
  <c r="J2" i="2"/>
  <c r="I2" i="2"/>
  <c r="H2" i="2"/>
  <c r="G2" i="2"/>
  <c r="F2" i="2"/>
  <c r="E2" i="2"/>
  <c r="D2" i="2"/>
  <c r="C2" i="2"/>
  <c r="J6" i="5"/>
  <c r="J7" i="5"/>
  <c r="J8" i="5"/>
  <c r="J5" i="5"/>
  <c r="K5" i="5"/>
  <c r="K5" i="3"/>
  <c r="K5" i="1"/>
  <c r="K6" i="1"/>
  <c r="K7" i="1"/>
  <c r="K8" i="1"/>
  <c r="J8" i="4"/>
  <c r="K7" i="4"/>
  <c r="J7" i="4"/>
  <c r="J6" i="4"/>
  <c r="K8" i="3"/>
  <c r="J8" i="3"/>
  <c r="J7" i="3"/>
  <c r="K7" i="3"/>
  <c r="K6" i="3"/>
  <c r="J5" i="3"/>
  <c r="J6" i="3"/>
  <c r="F6" i="2" a="1"/>
  <c r="G14" i="2" a="1"/>
  <c r="G4" i="2" a="1"/>
  <c r="C4" i="2" a="1"/>
  <c r="D11" i="2" a="1"/>
  <c r="G11" i="2" a="1"/>
  <c r="F12" i="2" a="1"/>
  <c r="D9" i="2" a="1"/>
  <c r="C14" i="2" a="1"/>
  <c r="H11" i="2" a="1"/>
  <c r="E6" i="2" a="1"/>
  <c r="G9" i="2" a="1"/>
  <c r="E11" i="2" a="1"/>
  <c r="F14" i="2" a="1"/>
  <c r="I11" i="2" a="1"/>
  <c r="E7" i="2" a="1"/>
  <c r="H4" i="2" a="1"/>
  <c r="D14" i="2" a="1"/>
  <c r="C11" i="2" a="1"/>
  <c r="C7" i="2" a="1"/>
  <c r="H14" i="2" a="1"/>
  <c r="E9" i="2" a="1"/>
  <c r="F8" i="2" a="1"/>
  <c r="E12" i="2" a="1"/>
  <c r="F9" i="2" a="1"/>
  <c r="H9" i="2" a="1"/>
  <c r="G6" i="2" a="1"/>
  <c r="G7" i="2" a="1"/>
  <c r="D10" i="2" a="1"/>
  <c r="E14" i="2" a="1"/>
  <c r="E13" i="2" a="1"/>
  <c r="H6" i="2" a="1"/>
  <c r="F4" i="2" a="1"/>
  <c r="D8" i="2" a="1"/>
  <c r="I13" i="2" a="1"/>
  <c r="C13" i="2" a="1"/>
  <c r="F11" i="2" a="1"/>
  <c r="G8" i="2" a="1"/>
  <c r="C6" i="2" a="1"/>
  <c r="I12" i="2" a="1"/>
  <c r="C9" i="2" a="1"/>
  <c r="C8" i="2" a="1"/>
  <c r="I8" i="2" a="1"/>
  <c r="C10" i="2" a="1"/>
  <c r="F5" i="2" a="1"/>
  <c r="E5" i="2" a="1"/>
  <c r="H13" i="2" a="1"/>
  <c r="I4" i="2" a="1"/>
  <c r="G5" i="2" a="1"/>
  <c r="C12" i="2" a="1"/>
  <c r="I6" i="2" a="1"/>
  <c r="H5" i="2" a="1"/>
  <c r="D13" i="2" a="1"/>
  <c r="H8" i="2" a="1"/>
  <c r="H12" i="2" a="1"/>
  <c r="F7" i="2" a="1"/>
  <c r="H7" i="2" a="1"/>
  <c r="D7" i="2" a="1"/>
  <c r="I10" i="2" a="1"/>
  <c r="I14" i="2" a="1"/>
  <c r="E4" i="2" a="1"/>
  <c r="C5" i="2" a="1"/>
  <c r="I7" i="2" a="1"/>
  <c r="D5" i="2" a="1"/>
  <c r="F13" i="2" a="1"/>
  <c r="G13" i="2" a="1"/>
  <c r="H10" i="2" a="1"/>
  <c r="D12" i="2" a="1"/>
  <c r="E8" i="2" a="1"/>
  <c r="G10" i="2" a="1"/>
  <c r="F10" i="2" a="1"/>
  <c r="E10" i="2" a="1"/>
  <c r="D4" i="2" a="1"/>
  <c r="G12" i="2" a="1"/>
  <c r="I9" i="2" a="1"/>
  <c r="D6" i="2" a="1"/>
  <c r="I5" i="2" a="1"/>
  <c r="C14" i="2" l="1"/>
  <c r="G14" i="2"/>
  <c r="E14" i="2"/>
  <c r="I14" i="2"/>
  <c r="H14" i="2"/>
  <c r="D14" i="2"/>
  <c r="F14" i="2"/>
  <c r="K9" i="16"/>
  <c r="J9" i="16"/>
  <c r="C13" i="2"/>
  <c r="G13" i="2"/>
  <c r="E13" i="2"/>
  <c r="J9" i="15"/>
  <c r="H13" i="2"/>
  <c r="F13" i="2"/>
  <c r="D13" i="2"/>
  <c r="I13" i="2"/>
  <c r="K9" i="15"/>
  <c r="C12" i="2"/>
  <c r="E12" i="2"/>
  <c r="G12" i="2"/>
  <c r="J9" i="14"/>
  <c r="I12" i="2"/>
  <c r="D12" i="2"/>
  <c r="H12" i="2"/>
  <c r="F12" i="2"/>
  <c r="K9" i="14"/>
  <c r="C11" i="2"/>
  <c r="G11" i="2"/>
  <c r="E11" i="2"/>
  <c r="D11" i="2"/>
  <c r="J9" i="13"/>
  <c r="H11" i="2"/>
  <c r="F11" i="2"/>
  <c r="I11" i="2"/>
  <c r="K9" i="13"/>
  <c r="C10" i="2"/>
  <c r="J9" i="12"/>
  <c r="G10" i="2"/>
  <c r="E10" i="2"/>
  <c r="D10" i="2"/>
  <c r="F10" i="2"/>
  <c r="H10" i="2"/>
  <c r="I10" i="2"/>
  <c r="K9" i="12"/>
  <c r="G9" i="2"/>
  <c r="C9" i="2"/>
  <c r="E9" i="2"/>
  <c r="H9" i="2"/>
  <c r="J9" i="11"/>
  <c r="I9" i="2"/>
  <c r="F9" i="2"/>
  <c r="D9" i="2"/>
  <c r="K9" i="11"/>
  <c r="C8" i="2"/>
  <c r="E8" i="2"/>
  <c r="G8" i="2"/>
  <c r="J9" i="10"/>
  <c r="D8" i="2"/>
  <c r="I8" i="2"/>
  <c r="H8" i="2"/>
  <c r="F8" i="2"/>
  <c r="K9" i="10"/>
  <c r="C7" i="2"/>
  <c r="G7" i="2"/>
  <c r="E7" i="2"/>
  <c r="J9" i="9"/>
  <c r="D7" i="2"/>
  <c r="I7" i="2"/>
  <c r="H7" i="2"/>
  <c r="F7" i="2"/>
  <c r="K9" i="9"/>
  <c r="C6" i="2"/>
  <c r="G6" i="2"/>
  <c r="E6" i="2"/>
  <c r="I6" i="2"/>
  <c r="H6" i="2"/>
  <c r="D6" i="2"/>
  <c r="F6" i="2"/>
  <c r="K9" i="8"/>
  <c r="J9" i="8"/>
  <c r="G5" i="2"/>
  <c r="E5" i="2"/>
  <c r="C5" i="2"/>
  <c r="F5" i="2"/>
  <c r="H5" i="2"/>
  <c r="D5" i="2"/>
  <c r="I5" i="2"/>
  <c r="K9" i="7"/>
  <c r="J9" i="7"/>
  <c r="C4" i="2"/>
  <c r="G4" i="2"/>
  <c r="E4" i="2"/>
  <c r="H4" i="2"/>
  <c r="F4" i="2"/>
  <c r="I4" i="2"/>
  <c r="D4" i="2"/>
  <c r="K9" i="5"/>
  <c r="J9" i="5"/>
  <c r="J9" i="3"/>
  <c r="K9" i="3"/>
  <c r="K9" i="4"/>
  <c r="K9" i="1"/>
  <c r="J9" i="4"/>
  <c r="J14" i="2" a="1"/>
  <c r="K4" i="2" a="1"/>
  <c r="J10" i="2" a="1"/>
  <c r="J5" i="2" a="1"/>
  <c r="J9" i="2" a="1"/>
  <c r="K5" i="2" a="1"/>
  <c r="K13" i="2" a="1"/>
  <c r="J7" i="2" a="1"/>
  <c r="K14" i="2" a="1"/>
  <c r="K8" i="2" a="1"/>
  <c r="K7" i="2" a="1"/>
  <c r="K12" i="2" a="1"/>
  <c r="K11" i="2" a="1"/>
  <c r="J11" i="2" a="1"/>
  <c r="J8" i="2" a="1"/>
  <c r="J4" i="2" a="1"/>
  <c r="J6" i="2" a="1"/>
  <c r="K6" i="2" a="1"/>
  <c r="K9" i="2" a="1"/>
  <c r="J13" i="2" a="1"/>
  <c r="K10" i="2" a="1"/>
  <c r="J12" i="2" a="1"/>
  <c r="H17" i="2" l="1"/>
  <c r="F17" i="2"/>
  <c r="D17" i="2"/>
  <c r="I17" i="2"/>
  <c r="E17" i="2"/>
  <c r="G17" i="2"/>
  <c r="H16" i="2"/>
  <c r="C17" i="2"/>
  <c r="F16" i="2"/>
  <c r="G16" i="2"/>
  <c r="D16" i="2"/>
  <c r="I16" i="2"/>
  <c r="E16" i="2"/>
  <c r="C16" i="2"/>
  <c r="J14" i="2"/>
  <c r="K14" i="2"/>
  <c r="J13" i="2"/>
  <c r="K13" i="2"/>
  <c r="J12" i="2"/>
  <c r="K12" i="2"/>
  <c r="C15" i="2"/>
  <c r="H15" i="2"/>
  <c r="G15" i="2"/>
  <c r="D15" i="2"/>
  <c r="F15" i="2"/>
  <c r="E15" i="2"/>
  <c r="I15" i="2"/>
  <c r="J11" i="2"/>
  <c r="K11" i="2"/>
  <c r="J10" i="2"/>
  <c r="K10" i="2"/>
  <c r="J9" i="2"/>
  <c r="K9" i="2"/>
  <c r="J8" i="2"/>
  <c r="K8" i="2"/>
  <c r="J7" i="2"/>
  <c r="K7" i="2"/>
  <c r="J6" i="2"/>
  <c r="K6" i="2"/>
  <c r="J5" i="2"/>
  <c r="K5" i="2"/>
  <c r="J4" i="2"/>
  <c r="K4" i="2"/>
  <c r="J17" i="2" l="1"/>
  <c r="K17" i="2"/>
  <c r="K16" i="2"/>
  <c r="J16" i="2"/>
  <c r="K15" i="2"/>
  <c r="J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<sst xmlns="http://schemas.openxmlformats.org/spreadsheetml/2006/main" count="852" uniqueCount="385">
  <si>
    <t>Datum</t>
  </si>
  <si>
    <t>Actie</t>
  </si>
  <si>
    <t>Opzoeken subnetbestand</t>
  </si>
  <si>
    <t>Opmerking1</t>
  </si>
  <si>
    <t>Comment over camera acl - acl zoeken</t>
  </si>
  <si>
    <t>ADD</t>
  </si>
  <si>
    <t>Meting start bij openen mail en stopt bij uitvoeren actie Done in mailbox</t>
  </si>
  <si>
    <t>Command</t>
  </si>
  <si>
    <t>mkh   wca4000d</t>
  </si>
  <si>
    <t>mkh   wca4000c</t>
  </si>
  <si>
    <t>chh B 166 we13c226 ug-cl0bj13</t>
  </si>
  <si>
    <t>CHANGE</t>
  </si>
  <si>
    <t>chh B 166 we13c400 ug-dzdz4q2</t>
  </si>
  <si>
    <t>Opmerking2</t>
  </si>
  <si>
    <t>mkh   ug-hykrj13</t>
  </si>
  <si>
    <t>chh N 72 ge38flim</t>
  </si>
  <si>
    <t>rmhost B 197 lw55c042</t>
  </si>
  <si>
    <t>rmhost B 178 di11c203</t>
  </si>
  <si>
    <t>rmhost B 33 hgcurqas1</t>
  </si>
  <si>
    <t>rmhost B 33 hgcurqas2</t>
  </si>
  <si>
    <t>rmhost B 40 hgcurprd1</t>
  </si>
  <si>
    <t>rmhost B 109 hgcurprd3</t>
  </si>
  <si>
    <t>rmhost B 40 hgcurprd2</t>
  </si>
  <si>
    <t>rmhost B 109 hgcurprd4</t>
  </si>
  <si>
    <t>rmhost N 48 hgcuredisq1</t>
  </si>
  <si>
    <t>Observator is reeds op de juiste server in de juiste directory als de juiste gebruiker</t>
  </si>
  <si>
    <t>rmhost N 49 hgcuredisq2</t>
  </si>
  <si>
    <t>rmhost N 49 hgcuredisp2</t>
  </si>
  <si>
    <t>rmhost N 48 hgcuredisp1</t>
  </si>
  <si>
    <t>rmhost B 43 hgcurqas</t>
  </si>
  <si>
    <t>rmhost B 43 hgcurprd</t>
  </si>
  <si>
    <t>rmhost B 43 hgcuredisprd</t>
  </si>
  <si>
    <t>rmhost B 43 hgcuredisqas</t>
  </si>
  <si>
    <t>rmhost B 43 dies</t>
  </si>
  <si>
    <t>rmhost N 52 ps03c256</t>
  </si>
  <si>
    <t>chh N 85 gastn085h1 ug-39qst72</t>
  </si>
  <si>
    <t>Fout gemaakt bij registratie, verwijderen en opnieuw</t>
  </si>
  <si>
    <t>chh P 21 hvac7204r2</t>
  </si>
  <si>
    <t>Host zit niet in P 21 maar P 21.064</t>
  </si>
  <si>
    <t>Host had ACL</t>
  </si>
  <si>
    <t>Updatescripts</t>
  </si>
  <si>
    <t>UPDATE</t>
  </si>
  <si>
    <t>REMOVE</t>
  </si>
  <si>
    <t>TOTAAL</t>
  </si>
  <si>
    <t>Tijdsduur</t>
  </si>
  <si>
    <t>Totaal Tijdsduur</t>
  </si>
  <si>
    <t>Tijdsduur voor wijziging</t>
  </si>
  <si>
    <t>Tijdsduur voor toevoeging</t>
  </si>
  <si>
    <t>Tijdsduur voor verwijderen</t>
  </si>
  <si>
    <t>Aantal toevoegingen</t>
  </si>
  <si>
    <t>Aantal wijzigingen</t>
  </si>
  <si>
    <t>Aantal verwijderingen</t>
  </si>
  <si>
    <t>Tijdsduur updates</t>
  </si>
  <si>
    <t>Aantal</t>
  </si>
  <si>
    <t>Totaal aantal verwerkte aanvragen</t>
  </si>
  <si>
    <t>Totaal tijdsduur</t>
  </si>
  <si>
    <t>chh N 162 we11c090 biolap01</t>
  </si>
  <si>
    <t>mkh B 39 clsh4009002</t>
  </si>
  <si>
    <t>mkh B 39 clsh4009003</t>
  </si>
  <si>
    <t>mkh B 39 clsh4009004</t>
  </si>
  <si>
    <t>mkh B 39 clsh4009005</t>
  </si>
  <si>
    <t>mkh B 39 clsh4009006</t>
  </si>
  <si>
    <t>Subnet B 39 was vol -&gt; N 39</t>
  </si>
  <si>
    <t>mkh B 39 clsh4009007</t>
  </si>
  <si>
    <t>mkh B 39 logi4009001</t>
  </si>
  <si>
    <t>mkh B 39 logi4009002</t>
  </si>
  <si>
    <t>mkh B 39 logi4009003</t>
  </si>
  <si>
    <t>mkh B 39 logi4009004</t>
  </si>
  <si>
    <t>mkh B 39 logi4009005</t>
  </si>
  <si>
    <t>mkh B 39 logi4009006</t>
  </si>
  <si>
    <t>mkh   bw24c348</t>
  </si>
  <si>
    <t>Juiste subnetbestand zoeken voor locatie host</t>
  </si>
  <si>
    <t>mkh   vonosten</t>
  </si>
  <si>
    <t>mkh   irc2208</t>
  </si>
  <si>
    <t>chh N 145 st4010t001</t>
  </si>
  <si>
    <t>chh N 145 st4010t002</t>
  </si>
  <si>
    <t>chh N 145 st4010t003</t>
  </si>
  <si>
    <t>chh N 145 st4010t004</t>
  </si>
  <si>
    <t>chh N 145 st4010t005</t>
  </si>
  <si>
    <t>chh N 145 st4010t006</t>
  </si>
  <si>
    <t>chh N 145 st4010t007</t>
  </si>
  <si>
    <t>chh N 145 st4010t008</t>
  </si>
  <si>
    <t>chh N 145 st4010t009</t>
  </si>
  <si>
    <t>chh N 145 st4010t010</t>
  </si>
  <si>
    <t>chh B 53 ca70c077</t>
  </si>
  <si>
    <t>Combinatie met mvh B 53 N 145 ca70c077</t>
  </si>
  <si>
    <t>Uitzoeken naar welk subnetbestand host moet verhuizen</t>
  </si>
  <si>
    <t>mkh   ug-2254tz3</t>
  </si>
  <si>
    <t>chh B 193 pc04</t>
  </si>
  <si>
    <t>mkh B 57 we04c021</t>
  </si>
  <si>
    <t>chh B 209 re22c137 ug-gdbc0x2</t>
  </si>
  <si>
    <t>rmhost B 72 beid</t>
  </si>
  <si>
    <t>rmhost B 72 bramtop</t>
  </si>
  <si>
    <t>rmhost B 72 egel</t>
  </si>
  <si>
    <t>rmhost B 73 gaudin</t>
  </si>
  <si>
    <t>rmhost B 72 ilta</t>
  </si>
  <si>
    <t>rmhost B 72 koru</t>
  </si>
  <si>
    <t>rmhost B 72 lete</t>
  </si>
  <si>
    <t>rmhost B 72 captain</t>
  </si>
  <si>
    <t>rmhost B 73 meramobi</t>
  </si>
  <si>
    <t>rmhost B 72 miho</t>
  </si>
  <si>
    <t>rmhost B 73 nelson</t>
  </si>
  <si>
    <t>rmhost B 72 rch05</t>
  </si>
  <si>
    <t>rmhost B 72 sakkee</t>
  </si>
  <si>
    <t>rmhost B 72 trump</t>
  </si>
  <si>
    <t>rmhost B 73 we05c027</t>
  </si>
  <si>
    <t>rmhost B 72 we05g004</t>
  </si>
  <si>
    <t>pagina</t>
  </si>
  <si>
    <t>07022024</t>
  </si>
  <si>
    <t>rmhost B 72 lucca</t>
  </si>
  <si>
    <t>rmhost B 73 vm201</t>
  </si>
  <si>
    <t>rmhost B 73 meccano</t>
  </si>
  <si>
    <t>rmhost N 53 mongofarmdev</t>
  </si>
  <si>
    <t>rmhost B 73 quigon</t>
  </si>
  <si>
    <t>rmhost B 73 cthulhu</t>
  </si>
  <si>
    <t>mkh N 20 ea06c154</t>
  </si>
  <si>
    <t>rmhost B 72 aussie</t>
  </si>
  <si>
    <t>mkh B 91 we06c221</t>
  </si>
  <si>
    <t>mkh B 91 we06c222</t>
  </si>
  <si>
    <t>mkh   clsh2709001</t>
  </si>
  <si>
    <t>mkh   clsh1510001</t>
  </si>
  <si>
    <t>Te weinig info in aanvraag om locatie terug te vinden, mail verzonden</t>
  </si>
  <si>
    <t>mkh   bw23c928</t>
  </si>
  <si>
    <t>mkh   bw23c929</t>
  </si>
  <si>
    <t>chh B 210 re22c022 ug-4zp9s73</t>
  </si>
  <si>
    <t>mkh   ug-192nq04</t>
  </si>
  <si>
    <t>mkh N 72 ug-fsxyr14</t>
  </si>
  <si>
    <t>chh N 72 ge34c120</t>
  </si>
  <si>
    <t>Controle of host nog in juiste subnet</t>
  </si>
  <si>
    <t>rmhost B 228 ea11vm01</t>
  </si>
  <si>
    <t>4 ACL-lijnen in ander subnetbestand moeten wegdoen</t>
  </si>
  <si>
    <t>rmhost B 172 ea11vm03</t>
  </si>
  <si>
    <t>ACL-wijzigingen doorvoeren duurde even</t>
  </si>
  <si>
    <t>mkh   bw21c045</t>
  </si>
  <si>
    <t>Fout bij ingave</t>
  </si>
  <si>
    <t>chh B 80 ca30c041 ug-4vz2l33</t>
  </si>
  <si>
    <t>mkh B 82 ea08c255</t>
  </si>
  <si>
    <t>rmhost B 209 ug-5mh90x2</t>
  </si>
  <si>
    <t>rmhost B 210 re22c103</t>
  </si>
  <si>
    <t>rmhost B 210 re22c142</t>
  </si>
  <si>
    <t>rmhost B 210 re22c145</t>
  </si>
  <si>
    <t>mkh B 232 lw22c150</t>
  </si>
  <si>
    <t>chh B 119 ug-9f32cy3 ug-9f3zcy3</t>
  </si>
  <si>
    <t>mkh   schron45</t>
  </si>
  <si>
    <t>mkh N 20 ug-471f814</t>
  </si>
  <si>
    <t>mkh N 162 ug-c86yq14</t>
  </si>
  <si>
    <t>mkh N 162 ug-4zgcgx3</t>
  </si>
  <si>
    <t>mkh N 162 ug-3ygcgx3</t>
  </si>
  <si>
    <t>mkh   ug-g16zp04</t>
  </si>
  <si>
    <t>mkh   fw01c324</t>
  </si>
  <si>
    <t>mkh   fw01c325</t>
  </si>
  <si>
    <t>mkh B 221 ca10c484</t>
  </si>
  <si>
    <t>rmhost B 115 michaelt</t>
  </si>
  <si>
    <t>mkh   ug-2nwsw14</t>
  </si>
  <si>
    <t>mkh   selooten</t>
  </si>
  <si>
    <t>mkh   we05dok5</t>
  </si>
  <si>
    <t>mkh B 221 ca10c138</t>
  </si>
  <si>
    <t>mkh B 221 ca10c180</t>
  </si>
  <si>
    <t>rmhost B 106 atlas01</t>
  </si>
  <si>
    <t>3 ACL-lijnen in 2 andere subnetbestanden moeten wegdoen</t>
  </si>
  <si>
    <t>rmhost B 235 atlas02</t>
  </si>
  <si>
    <t>chh N 162 ug-4zgcgx3</t>
  </si>
  <si>
    <t>chh N 162 ug-3ygcgx3</t>
  </si>
  <si>
    <t>mkh N 162 ug-6wgcgx3</t>
  </si>
  <si>
    <t>mkh N 53 oastst1</t>
  </si>
  <si>
    <t>mkh N 53 oawtst1</t>
  </si>
  <si>
    <t>mkh N 49 oastst2</t>
  </si>
  <si>
    <t>Fout gemaakt in subnetfile, manueel moeten aanpassen</t>
  </si>
  <si>
    <t>mkh N 49 oawtst2</t>
  </si>
  <si>
    <t>mkh N 53 oasqas1</t>
  </si>
  <si>
    <t>mkh N 53 oawqas1</t>
  </si>
  <si>
    <t>mkh N 49 oasqas2</t>
  </si>
  <si>
    <t>mkh N 49 oawqas2</t>
  </si>
  <si>
    <t>mkh N 53 oasprd1</t>
  </si>
  <si>
    <t>mkh N 53 oawprd1</t>
  </si>
  <si>
    <t>mkh N 53 oasprd2</t>
  </si>
  <si>
    <t>mkh N 53 oawprd2</t>
  </si>
  <si>
    <t>mkh N 49 oasprd3</t>
  </si>
  <si>
    <t>mkh N 49 oawprd3</t>
  </si>
  <si>
    <t>mkh   irc2214</t>
  </si>
  <si>
    <t>mkh B 220 ug-202mq04</t>
  </si>
  <si>
    <t>mkh   vocdobe1</t>
  </si>
  <si>
    <t>mkh N 53 btsearchprd1</t>
  </si>
  <si>
    <t>mkh N 53 btsearchprd3</t>
  </si>
  <si>
    <t>mkh N 53 btsearchprd2</t>
  </si>
  <si>
    <t>mkh B 53 ug-jh3n014</t>
  </si>
  <si>
    <t xml:space="preserve"> chh B 98 we05dok5</t>
  </si>
  <si>
    <t>mkh B 53 ug-hh3n014</t>
  </si>
  <si>
    <t>chh B 63 in1101001</t>
  </si>
  <si>
    <t>acl toevoegen</t>
  </si>
  <si>
    <t>mkh B 53 ug-1j3n014</t>
  </si>
  <si>
    <t>chh N 145 ca70c077 ug-3n89s23</t>
  </si>
  <si>
    <t>mkh B 86 ug-j83bpx3</t>
  </si>
  <si>
    <t>mkh   bw27c400</t>
  </si>
  <si>
    <t>chh B 178 di05c120</t>
  </si>
  <si>
    <t>chh B 178 di05c085</t>
  </si>
  <si>
    <t>rmhost N 48 psqltmp</t>
  </si>
  <si>
    <t>mkh B 208 re21c305</t>
  </si>
  <si>
    <t>chh B 209 re21c451 ug-bsn7xz1</t>
  </si>
  <si>
    <t>mkh   ug-5f1r224</t>
  </si>
  <si>
    <t>mkh B 162 ug-h73bpx3</t>
  </si>
  <si>
    <t>mkh B 162 ug-h93bpx3</t>
  </si>
  <si>
    <t>chh B 149 lw51c114 ug-b22ggq2</t>
  </si>
  <si>
    <t>chh B 117 ir12c318</t>
  </si>
  <si>
    <t>mkh B 253 dev01h010</t>
  </si>
  <si>
    <t>mkh B 232 ug-4czyp04</t>
  </si>
  <si>
    <t>rmhost B 151 lw58c028</t>
  </si>
  <si>
    <t>mkh B 117 ug-hf5h814</t>
  </si>
  <si>
    <t>mkh B 117 ug-1hcm8y2</t>
  </si>
  <si>
    <t>mkh B 192 ug-253bpx3</t>
  </si>
  <si>
    <t>rmhost B 222 ug-9nb81n2</t>
  </si>
  <si>
    <t>chh B 208 re21c462 ug-hcpkhm2</t>
  </si>
  <si>
    <t>chh B 162 ug-h73bpx3</t>
  </si>
  <si>
    <t>chh B 162 ug-h93bpx3</t>
  </si>
  <si>
    <t>mkh N 20 ea06c156</t>
  </si>
  <si>
    <t>rmhost B 41 vhost01</t>
  </si>
  <si>
    <t>rmhost B 41 vhost02</t>
  </si>
  <si>
    <t>rmhost P 192 vhost02</t>
  </si>
  <si>
    <t>rmhost P 192 vhost01</t>
  </si>
  <si>
    <t>rmhost B 217 caserv13</t>
  </si>
  <si>
    <t>rmhost B 39 ca60f031</t>
  </si>
  <si>
    <t>rmhost B 41 adt1sccm</t>
  </si>
  <si>
    <t>rmhost B 41 adt2sccm</t>
  </si>
  <si>
    <t>rmhost B 179 diservm1</t>
  </si>
  <si>
    <t>rmhost B 186 fwservm1</t>
  </si>
  <si>
    <t>rmhost B 106 printpoc02</t>
  </si>
  <si>
    <t>rmhost B 106 printpoc03</t>
  </si>
  <si>
    <t>rmhost B 106 printpoc08</t>
  </si>
  <si>
    <t>rmhost B 106 printpoc04</t>
  </si>
  <si>
    <t>rmhost B 106 printpoc05</t>
  </si>
  <si>
    <t>rmhost B 106 printpoc06</t>
  </si>
  <si>
    <t>rmhost B 106 printpoc07</t>
  </si>
  <si>
    <t>rmhost B 106 printpoc09</t>
  </si>
  <si>
    <t>rmhost B 106 printpoc10</t>
  </si>
  <si>
    <t>rmhost B 235 rollsrvta02</t>
  </si>
  <si>
    <t>rmhost B 41 vhost04</t>
  </si>
  <si>
    <t>Totaal</t>
  </si>
  <si>
    <t>mkh P 254 mgtcqkt8x3</t>
  </si>
  <si>
    <t>Toevoeging 2 CNAME's</t>
  </si>
  <si>
    <t>mkh P 254 mgtj0s45m2</t>
  </si>
  <si>
    <t>mkh B 111 atem5501001</t>
  </si>
  <si>
    <t>chh B 232 lw22c150</t>
  </si>
  <si>
    <t>chh N 17 oxinst</t>
  </si>
  <si>
    <t>mkh N 17 icpcvd</t>
  </si>
  <si>
    <t>mkh N 17 keyencescoop</t>
  </si>
  <si>
    <t>mkh B 69 ge39a001</t>
  </si>
  <si>
    <t>mkh   vocthsch</t>
  </si>
  <si>
    <t>mkh N 17 raith</t>
  </si>
  <si>
    <t>chh B 100 vm60c517</t>
  </si>
  <si>
    <t>chh B 69 ge39c141</t>
  </si>
  <si>
    <t>mkh B 148 lw07c001</t>
  </si>
  <si>
    <t>chh B 208 re21c307 ug-32dnsf2</t>
  </si>
  <si>
    <t>chh B 150 lw51c127 ug-dy91fb3</t>
  </si>
  <si>
    <t>chh B 222 lw03c393 ug-gwl8263</t>
  </si>
  <si>
    <t>rmhost B 210 re21c198</t>
  </si>
  <si>
    <t>rmhost B 208 re21c195</t>
  </si>
  <si>
    <t>rmhost B 208 re21c142</t>
  </si>
  <si>
    <t>mkh   ge37k034</t>
  </si>
  <si>
    <t>chh B 81 ca20c356</t>
  </si>
  <si>
    <t>chh B 192 bw02c031</t>
  </si>
  <si>
    <t>mkh B 80 ug-bh03y04</t>
  </si>
  <si>
    <t>mkh B 80 ug-ch03y04</t>
  </si>
  <si>
    <t>chh B 221 ca10c825</t>
  </si>
  <si>
    <t>Wijziging vorige aanvraag</t>
  </si>
  <si>
    <t>mkh B 221 ca10c826</t>
  </si>
  <si>
    <t>mkh B 219 ug-db3bpx3</t>
  </si>
  <si>
    <t>mkh B 232 ug-c51bpx3</t>
  </si>
  <si>
    <t>chh B 58 mario2 cncpc</t>
  </si>
  <si>
    <t>chh B 221 thea4</t>
  </si>
  <si>
    <t>mkh B 62 ea15c657</t>
  </si>
  <si>
    <t>chh B 186 fw03serv01</t>
  </si>
  <si>
    <t>mkh B 151 ca20c705</t>
  </si>
  <si>
    <t>chh B 151 ca20c673</t>
  </si>
  <si>
    <t>chh B 59 ca20c636</t>
  </si>
  <si>
    <t>chh B 149 ca20c584</t>
  </si>
  <si>
    <t>chh B 151 ca20c670</t>
  </si>
  <si>
    <t>mkh B 221 ug-8b6lsg3</t>
  </si>
  <si>
    <t>mkh N 118 ea08c605</t>
  </si>
  <si>
    <t>mkh B 57 ug-2zvh8f3</t>
  </si>
  <si>
    <t>mkh N 28 ea05c019</t>
  </si>
  <si>
    <t>mkh N 39 ug-786lp93</t>
  </si>
  <si>
    <t>chh B 62 ug-gmryp04</t>
  </si>
  <si>
    <t>chh B 81 ug-6q51sl3</t>
  </si>
  <si>
    <t>chh N 109 uz9018l116</t>
  </si>
  <si>
    <t>mkh   ug-ddm4y04</t>
  </si>
  <si>
    <t>chh B 151 ca20c670 ug-clmp2d3</t>
  </si>
  <si>
    <t>chh B 149 ca20c584 ug-clxvhp2</t>
  </si>
  <si>
    <t>chh B 59 ca20c636 ug-d67rs33</t>
  </si>
  <si>
    <t>mkh B 80 ug-183bpx3</t>
  </si>
  <si>
    <t>Duplicaat verzoek, controle of er verschil was tussen eerdere aanvraag</t>
  </si>
  <si>
    <t>chh B 151 ca20c673 ug-2t4bnm3</t>
  </si>
  <si>
    <t>mkh   ge36pr01</t>
  </si>
  <si>
    <t>mkh   eb23c210</t>
  </si>
  <si>
    <t>chh B 208 re21c306 ug-ch0xsq2</t>
  </si>
  <si>
    <t>chh B 210 re21c312 ug-6wj7y33</t>
  </si>
  <si>
    <t>rmhost B 40 ictosql1</t>
  </si>
  <si>
    <t>rmhost B 40 ictosql2</t>
  </si>
  <si>
    <t>rmhost B 71 ictosql3</t>
  </si>
  <si>
    <t>chh B 57 ug-22qwj12</t>
  </si>
  <si>
    <t>rmhost N 53 oaattesttst1</t>
  </si>
  <si>
    <t>rmhost N 53 oadhotst1</t>
  </si>
  <si>
    <t>rmhost N 53 oadimonatst1</t>
  </si>
  <si>
    <t>rmhost N 53 oaelotst1</t>
  </si>
  <si>
    <t>rmhost N 53 oaestatetst1</t>
  </si>
  <si>
    <t>rmhost N 53 oaewptst1</t>
  </si>
  <si>
    <t>rmhost N 53 oaficatst1</t>
  </si>
  <si>
    <t>rmhost N 53 oahrtst1</t>
  </si>
  <si>
    <t>rmhost N 53 oaprospstst1</t>
  </si>
  <si>
    <t>rmhost N 53 oamidastst1</t>
  </si>
  <si>
    <t>rmhost N 53 oaswingtst1</t>
  </si>
  <si>
    <t>rmhost N 53 oatimestst1</t>
  </si>
  <si>
    <t>rmhost N 53 oatimewtst1</t>
  </si>
  <si>
    <t>rmhost N 53 oawebtst1</t>
  </si>
  <si>
    <t>rmhost B 42 petscale</t>
  </si>
  <si>
    <t>chh B 117 lz60c006</t>
  </si>
  <si>
    <t>chh B 165 we11c459 biolap02</t>
  </si>
  <si>
    <t>rmhost N 120 ps01c336</t>
  </si>
  <si>
    <t>mkh   ge32c127</t>
  </si>
  <si>
    <t>ERROR</t>
  </si>
  <si>
    <t>Vanwege een duplicate hostentry was er geen DNS- en DHCP update bij de vorige update.</t>
  </si>
  <si>
    <t>Troubleshooten</t>
  </si>
  <si>
    <t>rmhost B 166 we13s001</t>
  </si>
  <si>
    <t>chh B 178 lz72c006 lz72c005</t>
  </si>
  <si>
    <t>chh B 96 ge36pr01</t>
  </si>
  <si>
    <t>chh B 117 ug-c02y7h2</t>
  </si>
  <si>
    <t>mkh B 86 ug-231bpx3</t>
  </si>
  <si>
    <t>rmhost B 53 ca70c312</t>
  </si>
  <si>
    <t>chh N 72 claudio</t>
  </si>
  <si>
    <t>mkh   bw25c454</t>
  </si>
  <si>
    <t>mkh B 221 ug-jqct5d3</t>
  </si>
  <si>
    <t>mkh   ug-jp89gk3</t>
  </si>
  <si>
    <t>chh N 29 ea05c181</t>
  </si>
  <si>
    <t>mkh N 163 dtengr01</t>
  </si>
  <si>
    <t>chh N 15 ge38c021</t>
  </si>
  <si>
    <t>Vraag voor verplaatsing subnetbestand, juiste subnetbestand zoeken</t>
  </si>
  <si>
    <t>mkh B 72 we51d003</t>
  </si>
  <si>
    <t>rmhost B 57 we51c112</t>
  </si>
  <si>
    <t>mkh B 192 ug-b7pt324</t>
  </si>
  <si>
    <t>mkh N 66 ug-9w1s324</t>
  </si>
  <si>
    <t>mkh B 162 ug-hhlh114</t>
  </si>
  <si>
    <t>mkh B 222 ug-fz6dq14</t>
  </si>
  <si>
    <t>chh B 217 wca2713a</t>
  </si>
  <si>
    <t>mkh N 75 byom9088001</t>
  </si>
  <si>
    <t>acl bijplaatsen</t>
  </si>
  <si>
    <t>rmhost B 33 osweb</t>
  </si>
  <si>
    <t>mkh N 75 byom9088002</t>
  </si>
  <si>
    <t>mkh N 75 byom9088003</t>
  </si>
  <si>
    <t>mkh N 75 byom9088004</t>
  </si>
  <si>
    <t>mkh N 75 byom9088005</t>
  </si>
  <si>
    <t>mkh N 75 byom9088006</t>
  </si>
  <si>
    <t>mkh N 75 byom9088007</t>
  </si>
  <si>
    <t>mkh N 75 byom9088008</t>
  </si>
  <si>
    <t>mkh N 75 byom9088009</t>
  </si>
  <si>
    <t>mkh N 75 byom9088010</t>
  </si>
  <si>
    <t>mkh N 75 byom9088011</t>
  </si>
  <si>
    <t>mkh N 75 byom9088012</t>
  </si>
  <si>
    <t>mkh N 75 byom9088013</t>
  </si>
  <si>
    <t>chh B 194 ijzer woodlabj</t>
  </si>
  <si>
    <t>chh B 80 ca20c267</t>
  </si>
  <si>
    <t>Verhuis host naar ander subnet</t>
  </si>
  <si>
    <t>rmhost B 238 nsvpxprd3a</t>
  </si>
  <si>
    <t>rmhost B 238 nsvpxprd3b</t>
  </si>
  <si>
    <t>rmhost B 238 nsvpxprd3</t>
  </si>
  <si>
    <t>mkh B 166 we13c104</t>
  </si>
  <si>
    <t>mkh B 115 brittvs1</t>
  </si>
  <si>
    <t>chh B 223 lw02c131 ug-9zwnj72</t>
  </si>
  <si>
    <t>rmhost B 166 we13c44</t>
  </si>
  <si>
    <t>Gemiddelde</t>
  </si>
  <si>
    <t>Mediaan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</si>
  <si>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</si>
  <si>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</si>
  <si>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</si>
  <si>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</si>
  <si>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</si>
  <si>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</si>
  <si>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</si>
  <si>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</si>
  <si>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</si>
  <si>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</si>
  <si>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</si>
  <si>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</si>
  <si>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</si>
  <si>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Tijdsduur voor toevoegingen</t>
  </si>
  <si>
    <t>Tijdsduur voor wijzigingen</t>
  </si>
  <si>
    <t>Tijdsduur voor verwijderingen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</si>
</sst>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49" fontId="0" fillId="0" borderId="0" xfId="0" quotePrefix="1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</cellXfs>
  <cellStyles count="1">
    <cellStyle name="Normal" xfId="0" builtinId="0"/>
  </cellStyles>
  <dxfs count="128"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h:mm:ss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numFmt numFmtId="166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Totaal tijdverbruik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Grafieken!$C$1</c:f>
              <c:strCache>
                <c:ptCount val="1"/>
                <c:pt idx="0">
                  <c:v>Tijdsduur voor toevoegingen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Grafieken!$C$2:$C$14</c:f>
              <c:numCache>
                <c:formatCode>h:mm:ss;@</c:formatCode>
                <c:ptCount val="13"/>
                <c:pt idx="0">
                  <c:v>4.6296296296296294E-3</c:v>
                </c:pt>
                <c:pt idx="1">
                  <c:v>9.8379629629629615E-3</c:v>
                </c:pt>
                <c:pt idx="2">
                  <c:v>7.465277777777779E-3</c:v>
                </c:pt>
                <c:pt idx="3">
                  <c:v>1.1342592592592592E-2</c:v>
                </c:pt>
                <c:pt idx="4">
                  <c:v>2.638888888888889E-3</c:v>
                </c:pt>
                <c:pt idx="5">
                  <c:v>7.5925925925925935E-3</c:v>
                </c:pt>
                <c:pt idx="6">
                  <c:v>7.5925925925925935E-3</c:v>
                </c:pt>
                <c:pt idx="7">
                  <c:v>2.1643518518518518E-3</c:v>
                </c:pt>
                <c:pt idx="8">
                  <c:v>4.8726851851851848E-3</c:v>
                </c:pt>
                <c:pt idx="9">
                  <c:v>4.6180555555555558E-3</c:v>
                </c:pt>
                <c:pt idx="10">
                  <c:v>5.7060185185185183E-3</c:v>
                </c:pt>
                <c:pt idx="11">
                  <c:v>4.386574074074074E-3</c:v>
                </c:pt>
                <c:pt idx="12">
                  <c:v>5.6712962962962967E-4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F8-44BF-A310-B4F43EBC8C2D}"/>
            </c:ext>
          </c:extLst>
        </c:ser>
        <c:ser>
          <c:idx val="1"/>
          <c:order val="1"/>
          <c:tx>
            <c:strRef>
              <c:f>Grafieken!$D$1</c:f>
              <c:strCache>
                <c:ptCount val="1"/>
                <c:pt idx="0">
                  <c:v>Tijdsduur voor wijzigingen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Grafieken!$D$2:$D$14</c:f>
              <c:numCache>
                <c:formatCode>h:mm:ss;@</c:formatCode>
                <c:ptCount val="13"/>
                <c:pt idx="0">
                  <c:v>3.6689814814814814E-3</c:v>
                </c:pt>
                <c:pt idx="1">
                  <c:v>5.9143518518518529E-3</c:v>
                </c:pt>
                <c:pt idx="2">
                  <c:v>7.7546296296296304E-4</c:v>
                </c:pt>
                <c:pt idx="3">
                  <c:v>1.4699074074074074E-3</c:v>
                </c:pt>
                <c:pt idx="4">
                  <c:v>3.8194444444444446E-4</c:v>
                </c:pt>
                <c:pt idx="5">
                  <c:v>7.2916666666666659E-4</c:v>
                </c:pt>
                <c:pt idx="6">
                  <c:v>4.0277777777777777E-3</c:v>
                </c:pt>
                <c:pt idx="7">
                  <c:v>9.6064814814814819E-4</c:v>
                </c:pt>
                <c:pt idx="8">
                  <c:v>2.5925925925925925E-3</c:v>
                </c:pt>
                <c:pt idx="9">
                  <c:v>3.634259259259259E-3</c:v>
                </c:pt>
                <c:pt idx="10">
                  <c:v>5.6365740740740734E-3</c:v>
                </c:pt>
                <c:pt idx="11">
                  <c:v>3.2175925925925931E-3</c:v>
                </c:pt>
                <c:pt idx="12">
                  <c:v>2.6157407407407405E-3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F8-44BF-A310-B4F43EBC8C2D}"/>
            </c:ext>
          </c:extLst>
        </c:ser>
        <c:ser>
          <c:idx val="2"/>
          <c:order val="2"/>
          <c:tx>
            <c:strRef>
              <c:f>Grafieken!$E$1</c:f>
              <c:strCache>
                <c:ptCount val="1"/>
                <c:pt idx="0">
                  <c:v>Tijdsduur voor verwijderingen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Grafieken!$E$2:$E$14</c:f>
              <c:numCache>
                <c:formatCode>h:mm:ss;@</c:formatCode>
                <c:ptCount val="13"/>
                <c:pt idx="0">
                  <c:v>3.7500000000000003E-3</c:v>
                </c:pt>
                <c:pt idx="1">
                  <c:v>0</c:v>
                </c:pt>
                <c:pt idx="2">
                  <c:v>4.7337962962962958E-3</c:v>
                </c:pt>
                <c:pt idx="3">
                  <c:v>4.363425925925926E-3</c:v>
                </c:pt>
                <c:pt idx="4">
                  <c:v>0</c:v>
                </c:pt>
                <c:pt idx="5">
                  <c:v>4.2824074074074075E-3</c:v>
                </c:pt>
                <c:pt idx="6">
                  <c:v>1.9675925925925926E-4</c:v>
                </c:pt>
                <c:pt idx="7">
                  <c:v>4.8032407407407416E-3</c:v>
                </c:pt>
                <c:pt idx="8">
                  <c:v>6.134259259259259E-4</c:v>
                </c:pt>
                <c:pt idx="9">
                  <c:v>0</c:v>
                </c:pt>
                <c:pt idx="10">
                  <c:v>1.9560185185185184E-3</c:v>
                </c:pt>
                <c:pt idx="11">
                  <c:v>3.8194444444444441E-4</c:v>
                </c:pt>
                <c:pt idx="12">
                  <c:v>6.8287037037037036E-4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F8-44BF-A310-B4F43EBC8C2D}"/>
            </c:ext>
          </c:extLst>
        </c:ser>
        <c:ser>
          <c:idx val="3"/>
          <c:order val="3"/>
          <c:tx>
            <c:strRef>
              <c:f>Grafieken!$F$1</c:f>
              <c:strCache>
                <c:ptCount val="1"/>
                <c:pt idx="0">
                  <c:v>Tijdsduur updates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Grafieken!$F$2:$F$14</c:f>
              <c:numCache>
                <c:formatCode>h:mm:ss;@</c:formatCode>
                <c:ptCount val="13"/>
                <c:pt idx="0">
                  <c:v>2.9861111111111113E-3</c:v>
                </c:pt>
                <c:pt idx="1">
                  <c:v>1.8055555555555557E-3</c:v>
                </c:pt>
                <c:pt idx="2">
                  <c:v>0</c:v>
                </c:pt>
                <c:pt idx="3">
                  <c:v>3.7384259259259263E-3</c:v>
                </c:pt>
                <c:pt idx="4">
                  <c:v>0</c:v>
                </c:pt>
                <c:pt idx="5">
                  <c:v>2.4305555555555556E-3</c:v>
                </c:pt>
                <c:pt idx="6">
                  <c:v>3.5995370370370369E-3</c:v>
                </c:pt>
                <c:pt idx="7">
                  <c:v>3.2407407407407406E-3</c:v>
                </c:pt>
                <c:pt idx="8">
                  <c:v>0</c:v>
                </c:pt>
                <c:pt idx="9">
                  <c:v>1.2037037037037038E-3</c:v>
                </c:pt>
                <c:pt idx="10">
                  <c:v>0</c:v>
                </c:pt>
                <c:pt idx="11">
                  <c:v>2.9629629629629628E-3</c:v>
                </c:pt>
                <c:pt idx="12">
                  <c:v>4.8263888888888887E-3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F8-44BF-A310-B4F43EBC8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4940831"/>
        <c:axId val="1654942271"/>
      </c:barChart>
      <c:catAx>
        <c:axId val="16549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54942271"/>
        <c:crosses val="autoZero"/>
        <c:auto val="1"/>
        <c:lblAlgn val="ctr"/>
        <c:lblOffset val="100"/>
        <c:noMultiLvlLbl val="0"/>
      </c:catAx>
      <c:valAx>
        <c:axId val="165494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5494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Totaal tijdverbruik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Grafieken!$C$1</c:f>
              <c:strCache>
                <c:ptCount val="1"/>
                <c:pt idx="0">
                  <c:v>Tijdsduur voor toevoegingen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Grafieken!$C$2:$C$14</c:f>
              <c:numCache>
                <c:formatCode>h:mm:ss;@</c:formatCode>
                <c:ptCount val="13"/>
                <c:pt idx="0">
                  <c:v>4.6296296296296294E-3</c:v>
                </c:pt>
                <c:pt idx="1">
                  <c:v>9.8379629629629615E-3</c:v>
                </c:pt>
                <c:pt idx="2">
                  <c:v>7.465277777777779E-3</c:v>
                </c:pt>
                <c:pt idx="3">
                  <c:v>1.1342592592592592E-2</c:v>
                </c:pt>
                <c:pt idx="4">
                  <c:v>2.638888888888889E-3</c:v>
                </c:pt>
                <c:pt idx="5">
                  <c:v>7.5925925925925935E-3</c:v>
                </c:pt>
                <c:pt idx="6">
                  <c:v>7.5925925925925935E-3</c:v>
                </c:pt>
                <c:pt idx="7">
                  <c:v>2.1643518518518518E-3</c:v>
                </c:pt>
                <c:pt idx="8">
                  <c:v>4.8726851851851848E-3</c:v>
                </c:pt>
                <c:pt idx="9">
                  <c:v>4.6180555555555558E-3</c:v>
                </c:pt>
                <c:pt idx="10">
                  <c:v>5.7060185185185183E-3</c:v>
                </c:pt>
                <c:pt idx="11">
                  <c:v>4.386574074074074E-3</c:v>
                </c:pt>
                <c:pt idx="12">
                  <c:v>5.6712962962962967E-4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4-4598-B91B-740F6320543F}"/>
            </c:ext>
          </c:extLst>
        </c:ser>
        <c:ser>
          <c:idx val="1"/>
          <c:order val="1"/>
          <c:tx>
            <c:strRef>
              <c:f>Grafieken!$D$1</c:f>
              <c:strCache>
                <c:ptCount val="1"/>
                <c:pt idx="0">
                  <c:v>Tijdsduur voor wijzigingen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Grafieken!$D$2:$D$14</c:f>
              <c:numCache>
                <c:formatCode>h:mm:ss;@</c:formatCode>
                <c:ptCount val="13"/>
                <c:pt idx="0">
                  <c:v>3.6689814814814814E-3</c:v>
                </c:pt>
                <c:pt idx="1">
                  <c:v>5.9143518518518529E-3</c:v>
                </c:pt>
                <c:pt idx="2">
                  <c:v>7.7546296296296304E-4</c:v>
                </c:pt>
                <c:pt idx="3">
                  <c:v>1.4699074074074074E-3</c:v>
                </c:pt>
                <c:pt idx="4">
                  <c:v>3.8194444444444446E-4</c:v>
                </c:pt>
                <c:pt idx="5">
                  <c:v>7.2916666666666659E-4</c:v>
                </c:pt>
                <c:pt idx="6">
                  <c:v>4.0277777777777777E-3</c:v>
                </c:pt>
                <c:pt idx="7">
                  <c:v>9.6064814814814819E-4</c:v>
                </c:pt>
                <c:pt idx="8">
                  <c:v>2.5925925925925925E-3</c:v>
                </c:pt>
                <c:pt idx="9">
                  <c:v>3.634259259259259E-3</c:v>
                </c:pt>
                <c:pt idx="10">
                  <c:v>5.6365740740740734E-3</c:v>
                </c:pt>
                <c:pt idx="11">
                  <c:v>3.2175925925925931E-3</c:v>
                </c:pt>
                <c:pt idx="12">
                  <c:v>2.6157407407407405E-3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14-4598-B91B-740F6320543F}"/>
            </c:ext>
          </c:extLst>
        </c:ser>
        <c:ser>
          <c:idx val="2"/>
          <c:order val="2"/>
          <c:tx>
            <c:strRef>
              <c:f>Grafieken!$E$1</c:f>
              <c:strCache>
                <c:ptCount val="1"/>
                <c:pt idx="0">
                  <c:v>Tijdsduur voor verwijderingen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Grafieken!$E$2:$E$14</c:f>
              <c:numCache>
                <c:formatCode>h:mm:ss;@</c:formatCode>
                <c:ptCount val="13"/>
                <c:pt idx="0">
                  <c:v>3.7500000000000003E-3</c:v>
                </c:pt>
                <c:pt idx="1">
                  <c:v>0</c:v>
                </c:pt>
                <c:pt idx="2">
                  <c:v>4.7337962962962958E-3</c:v>
                </c:pt>
                <c:pt idx="3">
                  <c:v>4.363425925925926E-3</c:v>
                </c:pt>
                <c:pt idx="4">
                  <c:v>0</c:v>
                </c:pt>
                <c:pt idx="5">
                  <c:v>4.2824074074074075E-3</c:v>
                </c:pt>
                <c:pt idx="6">
                  <c:v>1.9675925925925926E-4</c:v>
                </c:pt>
                <c:pt idx="7">
                  <c:v>4.8032407407407416E-3</c:v>
                </c:pt>
                <c:pt idx="8">
                  <c:v>6.134259259259259E-4</c:v>
                </c:pt>
                <c:pt idx="9">
                  <c:v>0</c:v>
                </c:pt>
                <c:pt idx="10">
                  <c:v>1.9560185185185184E-3</c:v>
                </c:pt>
                <c:pt idx="11">
                  <c:v>3.8194444444444441E-4</c:v>
                </c:pt>
                <c:pt idx="12">
                  <c:v>6.8287037037037036E-4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14-4598-B91B-740F6320543F}"/>
            </c:ext>
          </c:extLst>
        </c:ser>
        <c:ser>
          <c:idx val="3"/>
          <c:order val="3"/>
          <c:tx>
            <c:strRef>
              <c:f>Grafieken!$F$1</c:f>
              <c:strCache>
                <c:ptCount val="1"/>
                <c:pt idx="0">
                  <c:v>Tijdsduur updates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Grafieken!$A$2:$B$14</c:f>
              <c:strCache>
                <c:ptCount val="13"/>
                <c:pt idx="0">
                  <c:v>Dag 1</c:v>
                </c:pt>
                <c:pt idx="1">
                  <c:v>Dag 2</c:v>
                </c:pt>
                <c:pt idx="2">
                  <c:v>Dag 3</c:v>
                </c:pt>
                <c:pt idx="3">
                  <c:v>Dag 4</c:v>
                </c:pt>
                <c:pt idx="4">
                  <c:v>Dag 5</c:v>
                </c:pt>
                <c:pt idx="5">
                  <c:v>Dag 6</c:v>
                </c:pt>
                <c:pt idx="6">
                  <c:v>Dag 7</c:v>
                </c:pt>
                <c:pt idx="7">
                  <c:v>Dag 8</c:v>
                </c:pt>
                <c:pt idx="8">
                  <c:v>Dag 9</c:v>
                </c:pt>
                <c:pt idx="9">
                  <c:v>Dag 10</c:v>
                </c:pt>
                <c:pt idx="10">
                  <c:v>Dag 11</c:v>
                </c:pt>
                <c:pt idx="11">
                  <c:v>Dag 12</c:v>
                </c:pt>
                <c:pt idx="12">
                  <c:v>Dag 13</c:v>
                </c:pt>
              </c:strCache>
            </c:strRef>
          </c:cat>
          <c:val>
            <c:numRef>
              <c:f>Grafieken!$F$2:$F$14</c:f>
              <c:numCache>
                <c:formatCode>h:mm:ss;@</c:formatCode>
                <c:ptCount val="13"/>
                <c:pt idx="0">
                  <c:v>2.9861111111111113E-3</c:v>
                </c:pt>
                <c:pt idx="1">
                  <c:v>1.8055555555555557E-3</c:v>
                </c:pt>
                <c:pt idx="2">
                  <c:v>0</c:v>
                </c:pt>
                <c:pt idx="3">
                  <c:v>3.7384259259259263E-3</c:v>
                </c:pt>
                <c:pt idx="4">
                  <c:v>0</c:v>
                </c:pt>
                <c:pt idx="5">
                  <c:v>2.4305555555555556E-3</c:v>
                </c:pt>
                <c:pt idx="6">
                  <c:v>3.5995370370370369E-3</c:v>
                </c:pt>
                <c:pt idx="7">
                  <c:v>3.2407407407407406E-3</c:v>
                </c:pt>
                <c:pt idx="8">
                  <c:v>0</c:v>
                </c:pt>
                <c:pt idx="9">
                  <c:v>1.2037037037037038E-3</c:v>
                </c:pt>
                <c:pt idx="10">
                  <c:v>0</c:v>
                </c:pt>
                <c:pt idx="11">
                  <c:v>2.9629629629629628E-3</c:v>
                </c:pt>
                <c:pt idx="12">
                  <c:v>4.8263888888888887E-3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14-4598-B91B-740F63205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54940831"/>
        <c:axId val="1654942271"/>
      </c:barChart>
      <c:catAx>
        <c:axId val="16549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54942271"/>
        <c:crosses val="autoZero"/>
        <c:auto val="1"/>
        <c:lblAlgn val="ctr"/>
        <c:lblOffset val="100"/>
        <c:noMultiLvlLbl val="0"/>
      </c:catAx>
      <c:valAx>
        <c:axId val="165494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5494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Aantal Toevoegingen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Aantal Toevoegingen</a:t>
          </a:r>
        </a:p>
      </cx:txPr>
    </cx:title>
    <cx:plotArea>
      <cx:plotAreaRegion>
        <cx:series layoutId="boxWhisker" uniqueId="{64D2C410-5EB3-4C9F-B844-BFDC57313A8F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Tijdverbruik bij Toevoegingen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Tijdverbruik bij Toevoegingen</a:t>
          </a:r>
        </a:p>
      </cx:txPr>
    </cx:title>
    <cx:plotArea>
      <cx:plotAreaRegion>
        <cx:series layoutId="boxWhisker" uniqueId="{012DC1B7-D480-4CB5-8C16-D0C34475AD9B}" formatIdx="0">
          <cx:dataLabels pos="r">
            <cx:visibility seriesName="0" categoryName="0" value="1"/>
            <cx:separator>, </cx:separator>
            <cx:dataLabel idx="1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0:16:20</a:t>
                  </a:r>
                </a:p>
              </cx:txPr>
            </cx:dataLabel>
            <cx:dataLabel idx="1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0:08:08</a:t>
                  </a:r>
                </a:p>
              </cx:txPr>
            </cx:dataLabel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tle/>
        <cx:tickLabels/>
      </cx:axis>
      <cx:axis id="1">
        <cx:valScaling/>
        <cx:title/>
        <cx:majorGridlines/>
        <cx:minorGridlines/>
        <cx:tickLabels/>
        <cx:numFmt formatCode="h:mm:ss;@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Aantal Wijzigingen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Aantal Wijzigingen</a:t>
          </a:r>
        </a:p>
      </cx:txPr>
    </cx:title>
    <cx:plotArea>
      <cx:plotAreaRegion>
        <cx:series layoutId="boxWhisker" uniqueId="{88939CFA-244E-4259-BD3E-36D8A10971F0}" formatIdx="0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Tijdverbruik bij Wijzigingen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Tijdverbruik bij Wijzigingen</a:t>
          </a:r>
        </a:p>
      </cx:txPr>
    </cx:title>
    <cx:plotArea>
      <cx:plotAreaRegion>
        <cx:series layoutId="boxWhisker" uniqueId="{BFBCFC34-2A28-4836-B923-8A3D8D6ED996}" formatIdx="0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majorTickMarks type="cross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Aantal Verwijderingen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Aantal Verwijderingen</a:t>
          </a:r>
        </a:p>
      </cx:txPr>
    </cx:title>
    <cx:plotArea>
      <cx:plotAreaRegion>
        <cx:series layoutId="boxWhisker" uniqueId="{20FF01E6-8DD0-4ECC-A0A0-DBDA4B7F8127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Tijdverbruik bij Verwijderingen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Tijdverbruik bij Verwijderingen</a:t>
          </a:r>
        </a:p>
      </cx:txPr>
    </cx:title>
    <cx:plotArea>
      <cx:plotAreaRegion>
        <cx:series layoutId="boxWhisker" uniqueId="{6C76569D-7F83-4583-81FD-1CC53F8CA1BF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microsoft.com/office/2014/relationships/chartEx" Target="../charts/chartEx2.xml"/><Relationship Id="rId7" Type="http://schemas.microsoft.com/office/2014/relationships/chartEx" Target="../charts/chartEx6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5.xml"/><Relationship Id="rId5" Type="http://schemas.microsoft.com/office/2014/relationships/chartEx" Target="../charts/chartEx4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58241</xdr:colOff>
      <xdr:row>0</xdr:row>
      <xdr:rowOff>5522</xdr:rowOff>
    </xdr:from>
    <xdr:to>
      <xdr:col>18</xdr:col>
      <xdr:colOff>1379238</xdr:colOff>
      <xdr:row>17</xdr:row>
      <xdr:rowOff>2516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9740FB-3C04-9310-1B44-048B51292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199922</xdr:colOff>
      <xdr:row>37</xdr:row>
      <xdr:rowOff>38307</xdr:rowOff>
    </xdr:from>
    <xdr:to>
      <xdr:col>4</xdr:col>
      <xdr:colOff>499279</xdr:colOff>
      <xdr:row>51</xdr:row>
      <xdr:rowOff>178705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DCA6E1AD-9934-ADFF-5790-FB8E69EE6D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922" y="6934407"/>
              <a:ext cx="4572907" cy="27629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11454</xdr:colOff>
      <xdr:row>33</xdr:row>
      <xdr:rowOff>185615</xdr:rowOff>
    </xdr:from>
    <xdr:to>
      <xdr:col>27</xdr:col>
      <xdr:colOff>73269</xdr:colOff>
      <xdr:row>50</xdr:row>
      <xdr:rowOff>177311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8645AD8-CF3B-2F49-1B6E-EA03FC358E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80504" y="6319715"/>
              <a:ext cx="4938615" cy="31857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189037</xdr:colOff>
      <xdr:row>52</xdr:row>
      <xdr:rowOff>54636</xdr:rowOff>
    </xdr:from>
    <xdr:to>
      <xdr:col>4</xdr:col>
      <xdr:colOff>488394</xdr:colOff>
      <xdr:row>67</xdr:row>
      <xdr:rowOff>13605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CDA47DD5-6D66-4669-9AA5-C32D085E78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037" y="9757436"/>
              <a:ext cx="4572907" cy="27339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503047</xdr:colOff>
      <xdr:row>52</xdr:row>
      <xdr:rowOff>49753</xdr:rowOff>
    </xdr:from>
    <xdr:to>
      <xdr:col>8</xdr:col>
      <xdr:colOff>443734</xdr:colOff>
      <xdr:row>67</xdr:row>
      <xdr:rowOff>8722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38CCEDE0-B28D-4F42-A83C-61D22192A7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6597" y="9752553"/>
              <a:ext cx="4538087" cy="27339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178152</xdr:colOff>
      <xdr:row>67</xdr:row>
      <xdr:rowOff>70964</xdr:rowOff>
    </xdr:from>
    <xdr:to>
      <xdr:col>4</xdr:col>
      <xdr:colOff>477509</xdr:colOff>
      <xdr:row>82</xdr:row>
      <xdr:rowOff>29934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8B3A9A71-8550-4E2E-A853-3901129510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8152" y="12548714"/>
              <a:ext cx="4572907" cy="2733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492162</xdr:colOff>
      <xdr:row>67</xdr:row>
      <xdr:rowOff>66081</xdr:rowOff>
    </xdr:from>
    <xdr:to>
      <xdr:col>8</xdr:col>
      <xdr:colOff>432849</xdr:colOff>
      <xdr:row>82</xdr:row>
      <xdr:rowOff>25051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E7F1234-9CB1-455B-8229-BC3F2874A0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5712" y="12543831"/>
              <a:ext cx="4538087" cy="2733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B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4379</xdr:colOff>
      <xdr:row>22</xdr:row>
      <xdr:rowOff>183930</xdr:rowOff>
    </xdr:from>
    <xdr:to>
      <xdr:col>43</xdr:col>
      <xdr:colOff>214923</xdr:colOff>
      <xdr:row>40</xdr:row>
      <xdr:rowOff>21079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3E989-E723-420D-96CE-0D0F38A02A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B5F6CD-8ACE-4E45-8B01-474BA05E36A6}" name="Table2" displayName="Table2" ref="A1:K17" totalsRowShown="0" headerRowDxfId="127" dataDxfId="126">
  <autoFilter ref="A1:K17" xr:uid="{E5B5F6CD-8ACE-4E45-8B01-474BA05E36A6}"/>
  <tableColumns count="11">
    <tableColumn id="1" xr3:uid="{D78D2B78-ABE0-4C9F-AB45-D50B0E032C81}" name="Datum" dataDxfId="125"/>
    <tableColumn id="11" xr3:uid="{A0FCC866-D19A-4F98-A878-53A624EE44F9}" name="pagina" dataDxfId="124"/>
    <tableColumn id="2" xr3:uid="{F95525B3-F970-4D18-A087-BFF197A681F0}" name="Aantal toevoegingen" dataDxfId="123">
      <calculatedColumnFormula array="1">INDIRECT("'" &amp; Table2[[#This Row],[pagina]] &amp; "'!J5")</calculatedColumnFormula>
    </tableColumn>
    <tableColumn id="3" xr3:uid="{25727468-A7AC-4814-A38A-F4F31CA93F5F}" name="Tijdsduur voor toevoeging" dataDxfId="122">
      <calculatedColumnFormula>'07022024'!K5</calculatedColumnFormula>
    </tableColumn>
    <tableColumn id="4" xr3:uid="{2A8BD552-F257-4DFE-A3F3-61C735897D2F}" name="Aantal wijzigingen" dataDxfId="121">
      <calculatedColumnFormula>'08022024'!J6</calculatedColumnFormula>
    </tableColumn>
    <tableColumn id="5" xr3:uid="{7B7753AD-A315-4D3F-B0A1-30AC7CBFBF1B}" name="Tijdsduur voor wijziging" dataDxfId="120">
      <calculatedColumnFormula>'08022024'!K5</calculatedColumnFormula>
    </tableColumn>
    <tableColumn id="6" xr3:uid="{D625FED6-A7E3-4D71-9546-ABADB957BBB4}" name="Aantal verwijderingen" dataDxfId="119">
      <calculatedColumnFormula>'07022024'!J7</calculatedColumnFormula>
    </tableColumn>
    <tableColumn id="7" xr3:uid="{7A9AD3D5-10FE-4949-955B-E8F2D5547F04}" name="Tijdsduur voor verwijderen" dataDxfId="118">
      <calculatedColumnFormula>'07022024'!K7</calculatedColumnFormula>
    </tableColumn>
    <tableColumn id="8" xr3:uid="{B66100FA-467D-44B8-86F2-E8EE6C78E6D7}" name="Tijdsduur updates" dataDxfId="117">
      <calculatedColumnFormula>'07022024'!K8</calculatedColumnFormula>
    </tableColumn>
    <tableColumn id="9" xr3:uid="{608BB356-C6D5-4A54-82AF-433FB5604410}" name="Totaal aantal verwerkte aanvragen" dataDxfId="116">
      <calculatedColumnFormula>'07022024'!J9</calculatedColumnFormula>
    </tableColumn>
    <tableColumn id="10" xr3:uid="{BADA0CE9-E5D4-4556-B230-1C87E7357A3A}" name="Totaal tijdsduur" dataDxfId="115">
      <calculatedColumnFormula>'07022024'!K9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0FD9C97-6B11-4556-A65B-9BC7985D47A5}" name="Table217" displayName="Table217" ref="A1:G17" totalsRowShown="0" headerRowDxfId="114" dataDxfId="113">
  <autoFilter ref="A1:G17" xr:uid="{E5B5F6CD-8ACE-4E45-8B01-474BA05E36A6}"/>
  <tableColumns count="7">
    <tableColumn id="1" xr3:uid="{5A185C09-435C-44B4-8974-301483F3D945}" name="Datum" dataDxfId="112"/>
    <tableColumn id="11" xr3:uid="{1196757F-CCED-4497-916E-3C79E3931F4E}" name="pagina" dataDxfId="111"/>
    <tableColumn id="3" xr3:uid="{9B6037C0-7BA6-46DC-BA8A-37720BE76D68}" name="Tijdsduur voor toevoegingen" dataDxfId="110"/>
    <tableColumn id="5" xr3:uid="{0B7BD722-152D-4BF4-A281-27266BEF2492}" name="Tijdsduur voor wijzigingen" dataDxfId="109"/>
    <tableColumn id="7" xr3:uid="{3B8B7A43-69FE-438D-ABB7-0464BD92280A}" name="Tijdsduur voor verwijderingen" dataDxfId="108"/>
    <tableColumn id="8" xr3:uid="{6161E966-2BC1-4C7B-8D42-D3398134277C}" name="Tijdsduur updates" dataDxfId="107"/>
    <tableColumn id="10" xr3:uid="{7DB83AC6-B858-4118-99DF-91E801401CE2}" name="Totaal tijdsduur" dataDxfId="10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3465FE0-A033-48A4-9893-A41D62201A03}" name="Table2171819" displayName="Table2171819" ref="A20:K36" totalsRowShown="0" headerRowDxfId="105" dataDxfId="104">
  <autoFilter ref="A20:K36" xr:uid="{A3465FE0-A033-48A4-9893-A41D62201A03}"/>
  <tableColumns count="11">
    <tableColumn id="1" xr3:uid="{AF469671-29D2-49A9-B112-F820CEBD082B}" name="Datum" dataDxfId="103"/>
    <tableColumn id="11" xr3:uid="{A34B367B-B159-47BE-AA9E-965A50DBB295}" name="pagina" dataDxfId="102"/>
    <tableColumn id="2" xr3:uid="{69EE4AED-6A60-4263-8DC6-03FE26FAB4D4}" name="Aantal toevoegingen" dataDxfId="101"/>
    <tableColumn id="3" xr3:uid="{ABB99517-6263-4345-BC2E-30BA3081FFFD}" name="Tijdsduur voor toevoeging" dataDxfId="100"/>
    <tableColumn id="4" xr3:uid="{A1FC9AD1-7AE0-4C8B-B6D4-0719B33435B8}" name="Aantal wijzigingen" dataDxfId="99"/>
    <tableColumn id="5" xr3:uid="{304D0823-9FE4-4A15-A9E5-7CDDB762BD2C}" name="Tijdsduur voor wijziging" dataDxfId="98"/>
    <tableColumn id="6" xr3:uid="{6DC07AC1-7CDC-41A7-9CA7-9F3ED9DC98EC}" name="Aantal verwijderingen" dataDxfId="97"/>
    <tableColumn id="7" xr3:uid="{F5340273-C17A-4CF4-82A4-E6197D7F59C5}" name="Tijdsduur voor verwijderen" dataDxfId="96"/>
    <tableColumn id="8" xr3:uid="{6E3BA90F-2367-4B93-B182-CF41C2BF8516}" name="Tijdsduur updates" dataDxfId="95"/>
    <tableColumn id="9" xr3:uid="{5DF10489-E8E0-4A74-8DD3-8F23E10DEF43}" name="Totaal aantal verwerkte aanvragen" dataDxfId="94"/>
    <tableColumn id="10" xr3:uid="{02DEF440-0AB5-4555-A8D2-E50593732736}" name="Totaal tijdsduur" dataDxfId="9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3B30128-1820-441D-BB0D-FBF52DB72736}" name="Table21720" displayName="Table21720" ref="I1:J17" totalsRowShown="0" headerRowDxfId="92" dataDxfId="91">
  <autoFilter ref="I1:J17" xr:uid="{23B30128-1820-441D-BB0D-FBF52DB72736}"/>
  <tableColumns count="2">
    <tableColumn id="1" xr3:uid="{EB7A673D-6108-49C9-8212-C72CB8A351FA}" name="Datum" dataDxfId="90"/>
    <tableColumn id="11" xr3:uid="{4485A617-059B-497E-BC94-78C71104CFE4}" name="Totaal tijdsduur" dataDxfId="89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B706CBB-C7F5-4D1E-B485-694D33BA2DF8}" name="Table217181921" displayName="Table217181921" ref="Q35:S51" totalsRowShown="0" headerRowDxfId="88" dataDxfId="87">
  <autoFilter ref="Q35:S51" xr:uid="{2B706CBB-C7F5-4D1E-B485-694D33BA2DF8}"/>
  <tableColumns count="3">
    <tableColumn id="1" xr3:uid="{1061545B-5240-4FEF-BED1-8A7CDDB7435B}" name="Datum" dataDxfId="86"/>
    <tableColumn id="11" xr3:uid="{1C27CBF0-6C42-4026-BD39-452445E56AD4}" name="Aantal toevoegingen" dataDxfId="85"/>
    <tableColumn id="2" xr3:uid="{D8B04F43-EBBB-4D50-83D0-CE34B2721EAB}" name="Tijdsduur voor toevoeging" dataDxfId="84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67C4ACD-1705-48BF-A145-91F0AF728CB3}" name="Table217181922" displayName="Table217181922" ref="Q53:S69" totalsRowShown="0" headerRowDxfId="83" dataDxfId="82">
  <autoFilter ref="Q53:S69" xr:uid="{C67C4ACD-1705-48BF-A145-91F0AF728CB3}"/>
  <tableColumns count="3">
    <tableColumn id="1" xr3:uid="{2288DC6B-B0A2-4377-B90A-9634BEC65026}" name="Datum" dataDxfId="81"/>
    <tableColumn id="11" xr3:uid="{7B8146A0-9F51-484B-B02C-4E3914EF5023}" name="Aantal wijzigingen" dataDxfId="80"/>
    <tableColumn id="2" xr3:uid="{CB28C659-1513-478B-AEC0-2CF804ACF1D2}" name="Tijdsduur voor wijziging" dataDxfId="79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823F71-B1F4-4062-9BB6-23B2279B0820}" name="Table217181923" displayName="Table217181923" ref="Q71:S87" totalsRowShown="0" headerRowDxfId="78" dataDxfId="77">
  <autoFilter ref="Q71:S87" xr:uid="{66823F71-B1F4-4062-9BB6-23B2279B0820}"/>
  <tableColumns count="3">
    <tableColumn id="1" xr3:uid="{5C5238F3-11EC-419E-A846-7F335396816C}" name="Datum" dataDxfId="76"/>
    <tableColumn id="11" xr3:uid="{83B91873-0A9F-4703-84EF-597AE96C1891}" name="Aantal verwijderingen" dataDxfId="75"/>
    <tableColumn id="2" xr3:uid="{938E7930-DF78-4CAE-BB14-798E8FF940D2}" name="Tijdsduur voor verwijderen" dataDxfId="74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3125C4B-A693-414E-A608-7D1457B1FF22}" name="Table2172024" displayName="Table2172024" ref="AC24:AD40" totalsRowShown="0" headerRowDxfId="73" dataDxfId="72">
  <autoFilter ref="AC24:AD40" xr:uid="{73125C4B-A693-414E-A608-7D1457B1FF22}"/>
  <tableColumns count="2">
    <tableColumn id="1" xr3:uid="{144BC454-9364-4AB3-9A69-5F940865562F}" name="Datum" dataDxfId="71"/>
    <tableColumn id="11" xr3:uid="{1D7D2758-EE39-4B03-A299-A39E6718CEF1}" name="Totaal tijdsduur" dataDxfId="70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7BDC3D-39E6-48BA-9C89-45C7D5EF874F}" name="Table145" displayName="Table145" ref="A1:F28" totalsRowShown="0" headerRowDxfId="69">
  <autoFilter ref="A1:F28" xr:uid="{9BE52DD0-0866-4682-8AA0-7D0A8298E126}"/>
  <tableColumns count="6">
    <tableColumn id="1" xr3:uid="{1B3A7ABB-C371-4A45-9D2D-B19C89F85E2F}" name="Datum" dataDxfId="68">
      <calculatedColumnFormula>NOW()</calculatedColumnFormula>
    </tableColumn>
    <tableColumn id="2" xr3:uid="{CDA06A3E-15DF-45A5-8BCF-D4AA44DF6789}" name="Actie" dataDxfId="67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9293EEFE-FF0E-4252-9E8F-CEAC7F06C8F0}" name="Command" dataDxfId="66"/>
    <tableColumn id="4" xr3:uid="{D4C11C17-9153-45C4-9580-7FDF4B628FE5}" name="Tijdsduur" dataDxfId="65"/>
    <tableColumn id="5" xr3:uid="{C151002B-3F02-4C8F-9EBC-A004DFEAE77E}" name="Opmerking1"/>
    <tableColumn id="6" xr3:uid="{9C5D85F2-B743-4407-AFDC-880181162DBA}" name="Opmerking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CE38C8-27EF-41B0-BC71-7AF08B5333A6}" name="Table14516" displayName="Table14516" ref="A1:F28" totalsRowShown="0" headerRowDxfId="64">
  <autoFilter ref="A1:F28" xr:uid="{9BE52DD0-0866-4682-8AA0-7D0A8298E126}"/>
  <tableColumns count="6">
    <tableColumn id="1" xr3:uid="{C5C72EB4-853B-4912-845B-230FDFDE48D1}" name="Datum" dataDxfId="63">
      <calculatedColumnFormula>NOW()</calculatedColumnFormula>
    </tableColumn>
    <tableColumn id="2" xr3:uid="{BF7F9651-EA32-4558-9BDA-862DAA16FBF7}" name="Actie" dataDxfId="62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D6515B30-AF09-4215-8DC8-990BE84F711E}" name="Command" dataDxfId="61"/>
    <tableColumn id="4" xr3:uid="{F18789D1-A161-4BC8-8E5F-289B039CB229}" name="Tijdsduur" dataDxfId="60"/>
    <tableColumn id="5" xr3:uid="{A0536688-60FB-4566-845D-71D7B16257A0}" name="Opmerking1"/>
    <tableColumn id="6" xr3:uid="{080AD614-D985-4777-BB5A-0EE1F689961B}" name="Opmerking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5BEEDCB-8B87-4E7C-86FB-D0039C6F38D5}" name="Table14515" displayName="Table14515" ref="A1:F36" totalsRowShown="0" headerRowDxfId="59">
  <autoFilter ref="A1:F36" xr:uid="{9BE52DD0-0866-4682-8AA0-7D0A8298E126}"/>
  <tableColumns count="6">
    <tableColumn id="1" xr3:uid="{4558D523-1CEB-4692-9FC2-54C423B15FC1}" name="Datum" dataDxfId="58">
      <calculatedColumnFormula>NOW()</calculatedColumnFormula>
    </tableColumn>
    <tableColumn id="2" xr3:uid="{45B96432-FC63-4A7E-8E4A-BB105E0090DC}" name="Actie" dataDxfId="57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EC56BE57-FEFB-484D-9408-C96465DD6C2B}" name="Command" dataDxfId="56"/>
    <tableColumn id="4" xr3:uid="{391A4877-ED86-4A89-B0B1-B9C8DEAB753C}" name="Tijdsduur" dataDxfId="55"/>
    <tableColumn id="5" xr3:uid="{7C5D84AE-B38F-4588-BF86-C56261900DF5}" name="Opmerking1"/>
    <tableColumn id="6" xr3:uid="{64C6B484-A5EB-4A28-B35B-D867725CFF35}" name="Opmerking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F25DDF7-8CC6-472B-811A-7D0EE6BB4D0A}" name="Table14514" displayName="Table14514" ref="A1:F43" totalsRowShown="0" headerRowDxfId="54">
  <autoFilter ref="A1:F43" xr:uid="{9BE52DD0-0866-4682-8AA0-7D0A8298E126}"/>
  <tableColumns count="6">
    <tableColumn id="1" xr3:uid="{3462C5C4-9DF8-403A-A593-AB2D68343BFD}" name="Datum" dataDxfId="53">
      <calculatedColumnFormula>NOW()</calculatedColumnFormula>
    </tableColumn>
    <tableColumn id="2" xr3:uid="{D017C2B8-F919-4C16-A614-9E6FD4D1A938}" name="Actie" dataDxfId="52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82C7DF18-D925-4F7A-91C8-216A286E9D0D}" name="Command" dataDxfId="51"/>
    <tableColumn id="4" xr3:uid="{0F8B2C67-DEAB-4946-8866-02406421954C}" name="Tijdsduur" dataDxfId="50"/>
    <tableColumn id="5" xr3:uid="{6D19F88A-F9B4-4F62-9EF7-0C43E1E1E386}" name="Opmerking1"/>
    <tableColumn id="6" xr3:uid="{4DE378EA-A464-4C1F-86AA-0E4AB9F6EBFA}" name="Opmerking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5DCA1F-DD90-4483-BF66-5296D7FD7CEB}" name="Table14513" displayName="Table14513" ref="A1:F25" totalsRowShown="0" headerRowDxfId="49">
  <autoFilter ref="A1:F25" xr:uid="{9BE52DD0-0866-4682-8AA0-7D0A8298E126}"/>
  <tableColumns count="6">
    <tableColumn id="1" xr3:uid="{18F95978-B1FD-4B9E-B862-CA7A856749FE}" name="Datum" dataDxfId="48">
      <calculatedColumnFormula>NOW()</calculatedColumnFormula>
    </tableColumn>
    <tableColumn id="2" xr3:uid="{D51D50DA-6DC6-41A7-9305-CC9E5C8AB1C7}" name="Actie" dataDxfId="47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BBD998C0-A1A2-46F6-B49A-6E97823A60AC}" name="Command" dataDxfId="46"/>
    <tableColumn id="4" xr3:uid="{4B2C7B67-B0F5-45C5-ACDB-AF186E2E283E}" name="Tijdsduur" dataDxfId="45"/>
    <tableColumn id="5" xr3:uid="{DFC85178-D13A-481A-A655-EBF97DD14718}" name="Opmerking1"/>
    <tableColumn id="6" xr3:uid="{24E7AF52-F3D4-4576-ABA9-B00A6BF137B1}" name="Opmerking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5EC5C8-7413-4DEC-9067-25EFF5DE2CE9}" name="Table14512" displayName="Table14512" ref="A1:F21" totalsRowShown="0" headerRowDxfId="44">
  <autoFilter ref="A1:F21" xr:uid="{9BE52DD0-0866-4682-8AA0-7D0A8298E126}"/>
  <tableColumns count="6">
    <tableColumn id="1" xr3:uid="{CDE71FCE-C0BE-4556-803C-EA73B0D24B29}" name="Datum" dataDxfId="43">
      <calculatedColumnFormula>NOW()</calculatedColumnFormula>
    </tableColumn>
    <tableColumn id="2" xr3:uid="{6AD9A767-716B-4F2C-A29E-8BCEE6213632}" name="Actie" dataDxfId="42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30604B76-2329-44BD-8A72-7BE6680EAA67}" name="Command" dataDxfId="41"/>
    <tableColumn id="4" xr3:uid="{561CEDEF-5E10-4CA4-A8FC-0C86ADF308F9}" name="Tijdsduur" dataDxfId="40"/>
    <tableColumn id="5" xr3:uid="{0242DCD2-33F3-4A9D-9B28-1321DE736735}" name="Opmerking1"/>
    <tableColumn id="6" xr3:uid="{BEAD2601-011E-49D0-AAF5-D24637328665}" name="Opmerking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968F2E-A176-40EE-87CF-55DA77ED74C1}" name="Table14511" displayName="Table14511" ref="A1:F34" totalsRowShown="0" headerRowDxfId="39">
  <autoFilter ref="A1:F34" xr:uid="{9BE52DD0-0866-4682-8AA0-7D0A8298E126}"/>
  <tableColumns count="6">
    <tableColumn id="1" xr3:uid="{30C2D434-2FF4-4014-B7B6-BFE3F83A1ED7}" name="Datum" dataDxfId="38">
      <calculatedColumnFormula>NOW()</calculatedColumnFormula>
    </tableColumn>
    <tableColumn id="2" xr3:uid="{EAC89E83-6E5A-4811-ADB4-D4433C8190AB}" name="Actie" dataDxfId="37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BDA0EF23-F65E-4B2A-9893-8BC13E9307A0}" name="Command" dataDxfId="36"/>
    <tableColumn id="4" xr3:uid="{0BB7B1AA-D580-4837-BFD0-27D137B3FE69}" name="Tijdsduur" dataDxfId="35"/>
    <tableColumn id="5" xr3:uid="{C564F63F-F941-4C36-B7E1-963801C1E015}" name="Opmerking1"/>
    <tableColumn id="6" xr3:uid="{A8B156AC-29E2-4499-879D-FC1AC5BF3A9C}" name="Opmerking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A863FB-8996-475B-851E-BA70CF1C4A00}" name="Table14510" displayName="Table14510" ref="A1:F26" totalsRowShown="0" headerRowDxfId="34">
  <autoFilter ref="A1:F26" xr:uid="{9BE52DD0-0866-4682-8AA0-7D0A8298E126}"/>
  <tableColumns count="6">
    <tableColumn id="1" xr3:uid="{55C3F17C-B129-4BCD-8D7A-A5958B9DFE6C}" name="Datum" dataDxfId="33">
      <calculatedColumnFormula>NOW()</calculatedColumnFormula>
    </tableColumn>
    <tableColumn id="2" xr3:uid="{044CD7D8-1C06-4666-B244-58C8C076D753}" name="Actie" dataDxfId="32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74E263C9-3DE3-4819-848F-61C3F383F75A}" name="Command" dataDxfId="31"/>
    <tableColumn id="4" xr3:uid="{B35BF8B4-BA7D-414F-988F-36B85CBC1270}" name="Tijdsduur" dataDxfId="30"/>
    <tableColumn id="5" xr3:uid="{1AB1F16F-1E6F-4B13-8A61-A0B8E0A36967}" name="Opmerking1"/>
    <tableColumn id="6" xr3:uid="{A9E750EE-9F35-4199-B5BD-12BD3AAA14D0}" name="Opmerking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521E62-4D2E-4C2E-8BE2-DF4150335CDA}" name="Table1459" displayName="Table1459" ref="A1:F17" totalsRowShown="0" headerRowDxfId="29">
  <autoFilter ref="A1:F17" xr:uid="{9BE52DD0-0866-4682-8AA0-7D0A8298E126}"/>
  <tableColumns count="6">
    <tableColumn id="1" xr3:uid="{8BA86A79-3DC9-4F09-A589-F44FFB5E6B9C}" name="Datum" dataDxfId="28">
      <calculatedColumnFormula>NOW()</calculatedColumnFormula>
    </tableColumn>
    <tableColumn id="2" xr3:uid="{C361E78D-AF94-41E7-A7C2-56DCABA347F2}" name="Actie" dataDxfId="27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02D22A6D-67B8-447B-8F8B-D0414BF324D7}" name="Command" dataDxfId="26"/>
    <tableColumn id="4" xr3:uid="{C4BDF879-BF6C-491A-AC1A-FD799407208A}" name="Tijdsduur" dataDxfId="25"/>
    <tableColumn id="5" xr3:uid="{CFFC700A-68D0-459D-9E33-FA8AEE302B65}" name="Opmerking1"/>
    <tableColumn id="6" xr3:uid="{F686FCE6-C6EB-4536-ACE7-A15420BF2214}" name="Opmerking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59C2B-08D1-4D64-A7D2-07885E1344F1}" name="Table1458" displayName="Table1458" ref="A1:F8" totalsRowShown="0" headerRowDxfId="24">
  <autoFilter ref="A1:F8" xr:uid="{9BE52DD0-0866-4682-8AA0-7D0A8298E126}"/>
  <tableColumns count="6">
    <tableColumn id="1" xr3:uid="{A959324F-0055-4A88-AA15-64D611774224}" name="Datum" dataDxfId="23"/>
    <tableColumn id="2" xr3:uid="{2E0F5773-42EC-48EB-B57E-119DDE0DA456}" name="Actie" dataDxfId="22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28A3B385-04C3-4F75-A96E-1C9F09954923}" name="Command" dataDxfId="21"/>
    <tableColumn id="4" xr3:uid="{965780C1-8D9D-4FE4-959C-C77C13631475}" name="Tijdsduur" dataDxfId="20"/>
    <tableColumn id="5" xr3:uid="{DD322B02-A698-4D8D-84E8-B604441B7C76}" name="Opmerking1"/>
    <tableColumn id="6" xr3:uid="{12143BE0-9064-4E1D-B39A-3FAB46B8E8D2}" name="Opmerking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3E25F1-16BF-4A69-A36A-BA59F25084F8}" name="Table1457" displayName="Table1457" ref="A1:F29" totalsRowShown="0" headerRowDxfId="19">
  <autoFilter ref="A1:F29" xr:uid="{9BE52DD0-0866-4682-8AA0-7D0A8298E126}"/>
  <tableColumns count="6">
    <tableColumn id="1" xr3:uid="{C5A20934-9077-4124-BEDC-2A6FA06CF278}" name="Datum" dataDxfId="18"/>
    <tableColumn id="2" xr3:uid="{24B21F3F-A9A2-4B11-B83D-BD85B8782E3C}" name="Actie" dataDxfId="17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4FEB266B-BBC5-4C32-AE52-D10A2FCA9E91}" name="Command" dataDxfId="16"/>
    <tableColumn id="4" xr3:uid="{E147C120-0D82-436C-AE28-DC3FE3FFBCDE}" name="Tijdsduur" dataDxfId="15"/>
    <tableColumn id="5" xr3:uid="{AF108D58-62B5-4EB7-95AF-EF0D729C29C3}" name="Opmerking1"/>
    <tableColumn id="6" xr3:uid="{72D67268-9A5C-4A6B-8695-0662E1E1A462}" name="Opmerking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EE1D1B-A953-4F85-B12D-8CF6A08C9740}" name="Table1456" displayName="Table1456" ref="A1:F34" totalsRowShown="0" headerRowDxfId="14">
  <autoFilter ref="A1:F34" xr:uid="{9BE52DD0-0866-4682-8AA0-7D0A8298E126}"/>
  <tableColumns count="6">
    <tableColumn id="1" xr3:uid="{2E13FE21-D7F6-4B2F-8FB3-83E062DE7D4D}" name="Datum" dataDxfId="13">
      <calculatedColumnFormula>NOW()</calculatedColumnFormula>
    </tableColumn>
    <tableColumn id="2" xr3:uid="{8D46EBA2-7343-40CD-8B43-A18828C14D42}" name="Actie" dataDxfId="12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603954BB-4990-4FCB-87DC-083EE7BE5364}" name="Command" dataDxfId="11"/>
    <tableColumn id="4" xr3:uid="{3A05C20B-6B50-4827-A08E-1C3E0FBE0735}" name="Tijdsduur" dataDxfId="10"/>
    <tableColumn id="5" xr3:uid="{0FD6DAD9-3100-4C6B-BDDD-60D07BD62E90}" name="Opmerking1"/>
    <tableColumn id="6" xr3:uid="{4F67BB6A-E87F-4BF2-8536-A8F292E8EF4E}" name="Opmerking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906162-8C55-4D31-8B74-6EBBA6FFBA2A}" name="Table14" displayName="Table14" ref="A1:F31" totalsRowShown="0" headerRowDxfId="9">
  <autoFilter ref="A1:F31" xr:uid="{9BE52DD0-0866-4682-8AA0-7D0A8298E126}"/>
  <tableColumns count="6">
    <tableColumn id="1" xr3:uid="{B4752309-6451-4960-A216-BB6F71F3E539}" name="Datum" dataDxfId="8"/>
    <tableColumn id="2" xr3:uid="{C2CBEBD3-269C-4ECE-B9CB-2068D2DF0AA0}" name="Actie" dataDxfId="7">
      <calculatedColumnFormula>IF(ISNUMBER(SEARCH("mkh ",C2)),"ADD",IF(ISNUMBER(SEARCH("chh ",C2)),"CHANGE",IF(ISNUMBER(SEARCH("rmhost ",C2)),"REMOVE",IF(ISNUMBER(SEARCH("Update",C2)),"UPDATE",""))))</calculatedColumnFormula>
    </tableColumn>
    <tableColumn id="3" xr3:uid="{83213F11-B23A-4630-98D4-2BB4775D64B0}" name="Command" dataDxfId="6"/>
    <tableColumn id="4" xr3:uid="{1F0D4896-8A4A-4A01-BFC4-5CB0C789920E}" name="Tijdsduur" dataDxfId="5"/>
    <tableColumn id="5" xr3:uid="{7A98BE10-2779-44FD-A6F6-F4BB90B97F77}" name="Opmerking1"/>
    <tableColumn id="6" xr3:uid="{258825D9-DB74-41AE-99F4-B6C0CD8864EB}" name="Opmerking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52DD0-0866-4682-8AA0-7D0A8298E126}" name="Table1" displayName="Table1" ref="A1:F28" totalsRowShown="0" headerRowDxfId="4">
  <autoFilter ref="A1:F28" xr:uid="{9BE52DD0-0866-4682-8AA0-7D0A8298E126}"/>
  <tableColumns count="6">
    <tableColumn id="1" xr3:uid="{95C1020F-166E-4B9A-A951-EA488AD5B306}" name="Datum" dataDxfId="3">
      <calculatedColumnFormula>NOW()</calculatedColumnFormula>
    </tableColumn>
    <tableColumn id="2" xr3:uid="{84E2B627-9135-4186-B3FA-0CD80BBB65AA}" name="Actie" dataDxfId="2"/>
    <tableColumn id="3" xr3:uid="{43661A0F-4FB9-4AE8-B041-461E20DB2B34}" name="Command" dataDxfId="1"/>
    <tableColumn id="4" xr3:uid="{4CB1C556-821A-4D72-8A46-DBF71D0CF28A}" name="Tijdsduur" dataDxfId="0"/>
    <tableColumn id="5" xr3:uid="{D2D3AFCA-8F37-493F-8304-EE9CF40A8EBE}" name="Opmerking1"/>
    <tableColumn id="6" xr3:uid="{14451886-1FBC-4EDF-B567-2FDBF09FBA2D}" name="Opmerking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E81-D374-4272-9D7D-868849FCFAE7}">
  <dimension ref="A1:K18"/>
  <sheetViews>
    <sheetView zoomScale="93" zoomScaleNormal="100" workbookViewId="0">
      <selection activeCell="C19" sqref="C19"/>
    </sheetView>
  </sheetViews>
  <sheetFormatPr defaultRowHeight="14.5" x14ac:dyDescent="0.35"/>
  <cols>
    <col min="1" max="1" width="12.08984375" style="1" customWidth="1"/>
    <col min="2" max="2" width="11.08984375" style="1" hidden="1" customWidth="1"/>
    <col min="3" max="3" width="22.08984375" style="1" customWidth="1"/>
    <col min="4" max="4" width="27.453125" style="1" customWidth="1"/>
    <col min="5" max="5" width="17.36328125" style="1" customWidth="1"/>
    <col min="6" max="6" width="21.6328125" style="1" customWidth="1"/>
    <col min="7" max="7" width="20.453125" style="1" customWidth="1"/>
    <col min="8" max="8" width="24.453125" style="1" customWidth="1"/>
    <col min="9" max="9" width="17.08984375" style="1" customWidth="1"/>
    <col min="10" max="10" width="31.36328125" style="1" customWidth="1"/>
    <col min="11" max="11" width="15.54296875" style="1" customWidth="1"/>
  </cols>
  <sheetData>
    <row r="1" spans="1:11" x14ac:dyDescent="0.35">
      <c r="A1" s="1" t="s">
        <v>0</v>
      </c>
      <c r="B1" s="1" t="s">
        <v>107</v>
      </c>
      <c r="C1" s="1" t="s">
        <v>49</v>
      </c>
      <c r="D1" s="1" t="s">
        <v>47</v>
      </c>
      <c r="E1" s="1" t="s">
        <v>50</v>
      </c>
      <c r="F1" s="1" t="s">
        <v>46</v>
      </c>
      <c r="G1" s="1" t="s">
        <v>51</v>
      </c>
      <c r="H1" s="1" t="s">
        <v>48</v>
      </c>
      <c r="I1" s="1" t="s">
        <v>52</v>
      </c>
      <c r="J1" s="1" t="s">
        <v>54</v>
      </c>
      <c r="K1" s="4" t="s">
        <v>55</v>
      </c>
    </row>
    <row r="2" spans="1:11" x14ac:dyDescent="0.35">
      <c r="A2" s="2">
        <v>45329</v>
      </c>
      <c r="B2" s="6" t="s">
        <v>108</v>
      </c>
      <c r="C2" s="1" cm="1">
        <f t="array" aca="1" ref="C2" ca="1">INDIRECT("'" &amp; Table2[[#This Row],[pagina]] &amp; "'!J5")</f>
        <v>3</v>
      </c>
      <c r="D2" s="10" cm="1">
        <f t="array" aca="1" ref="D2" ca="1">INDIRECT("'" &amp; Table2[[#This Row],[pagina]] &amp; "'!K5")</f>
        <v>4.6296296296296294E-3</v>
      </c>
      <c r="E2" s="1" cm="1">
        <f t="array" aca="1" ref="E2" ca="1">INDIRECT("'" &amp; Table2[[#This Row],[pagina]] &amp; "'!J6")</f>
        <v>5</v>
      </c>
      <c r="F2" s="10" cm="1">
        <f t="array" aca="1" ref="F2" ca="1">INDIRECT("'" &amp; Table2[[#This Row],[pagina]] &amp; "'!k6")</f>
        <v>3.6689814814814814E-3</v>
      </c>
      <c r="G2" s="1" cm="1">
        <f t="array" aca="1" ref="G2" ca="1">INDIRECT("'" &amp; Table2[[#This Row],[pagina]] &amp; "'!J7")</f>
        <v>18</v>
      </c>
      <c r="H2" s="10" cm="1">
        <f t="array" aca="1" ref="H2" ca="1">INDIRECT("'" &amp; Table2[[#This Row],[pagina]] &amp; "'!K7")</f>
        <v>3.7500000000000003E-3</v>
      </c>
      <c r="I2" s="10" cm="1">
        <f t="array" aca="1" ref="I2" ca="1">INDIRECT("'" &amp; Table2[[#This Row],[pagina]] &amp; "'!K8")</f>
        <v>2.9861111111111113E-3</v>
      </c>
      <c r="J2" s="1" cm="1">
        <f t="array" aca="1" ref="J2" ca="1">INDIRECT("'" &amp; Table2[[#This Row],[pagina]] &amp; "'!J9")</f>
        <v>26</v>
      </c>
      <c r="K2" s="10" cm="1">
        <f t="array" aca="1" ref="K2" ca="1">INDIRECT("'" &amp; Table2[[#This Row],[pagina]] &amp; "'!k9")</f>
        <v>1.5034722222222222E-2</v>
      </c>
    </row>
    <row r="3" spans="1:11" x14ac:dyDescent="0.35">
      <c r="A3" s="2">
        <v>45330</v>
      </c>
      <c r="B3" s="2" t="str">
        <f>TEXT(Table2[[#This Row],[Datum]],"ddmmyyyy")</f>
        <v>08022024</v>
      </c>
      <c r="C3" s="1" cm="1">
        <f t="array" aca="1" ref="C3" ca="1">INDIRECT("'" &amp; Table2[[#This Row],[pagina]] &amp; "'!J5")</f>
        <v>16</v>
      </c>
      <c r="D3" s="10" cm="1">
        <f t="array" aca="1" ref="D3" ca="1">INDIRECT("'" &amp; Table2[[#This Row],[pagina]] &amp; "'!K5")</f>
        <v>9.8379629629629615E-3</v>
      </c>
      <c r="E3" s="1" cm="1">
        <f t="array" aca="1" ref="E3" ca="1">INDIRECT("'" &amp; Table2[[#This Row],[pagina]] &amp; "'!J6")</f>
        <v>13</v>
      </c>
      <c r="F3" s="10" cm="1">
        <f t="array" aca="1" ref="F3" ca="1">INDIRECT("'" &amp; Table2[[#This Row],[pagina]] &amp; "'!k6")</f>
        <v>5.9143518518518529E-3</v>
      </c>
      <c r="G3" s="1" cm="1">
        <f t="array" aca="1" ref="G3" ca="1">INDIRECT("'" &amp; Table2[[#This Row],[pagina]] &amp; "'!J7")</f>
        <v>0</v>
      </c>
      <c r="H3" s="10" cm="1">
        <f t="array" aca="1" ref="H3" ca="1">INDIRECT("'" &amp; Table2[[#This Row],[pagina]] &amp; "'!K7")</f>
        <v>0</v>
      </c>
      <c r="I3" s="10" cm="1">
        <f t="array" aca="1" ref="I3" ca="1">INDIRECT("'" &amp; Table2[[#This Row],[pagina]] &amp; "'!K8")</f>
        <v>1.8055555555555557E-3</v>
      </c>
      <c r="J3" s="1" cm="1">
        <f t="array" aca="1" ref="J3" ca="1">INDIRECT("'" &amp; Table2[[#This Row],[pagina]] &amp; "'!J9")</f>
        <v>30</v>
      </c>
      <c r="K3" s="10" cm="1">
        <f t="array" aca="1" ref="K3" ca="1">INDIRECT("'" &amp; Table2[[#This Row],[pagina]] &amp; "'!k9")</f>
        <v>1.7557870370370373E-2</v>
      </c>
    </row>
    <row r="4" spans="1:11" x14ac:dyDescent="0.35">
      <c r="A4" s="2">
        <v>45331</v>
      </c>
      <c r="B4" s="2" t="str">
        <f>TEXT(Table2[[#This Row],[Datum]],"ddmmyyyy")</f>
        <v>09022024</v>
      </c>
      <c r="C4" s="1" cm="1">
        <f t="array" aca="1" ref="C4" ca="1">INDIRECT("'" &amp; Table2[[#This Row],[pagina]] &amp; "'!J5")</f>
        <v>8</v>
      </c>
      <c r="D4" s="10" cm="1">
        <f t="array" aca="1" ref="D4" ca="1">INDIRECT("'" &amp; Table2[[#This Row],[pagina]] &amp; "'!K5")</f>
        <v>7.465277777777779E-3</v>
      </c>
      <c r="E4" s="1" cm="1">
        <f t="array" aca="1" ref="E4" ca="1">INDIRECT("'" &amp; Table2[[#This Row],[pagina]] &amp; "'!J6")</f>
        <v>2</v>
      </c>
      <c r="F4" s="10" cm="1">
        <f t="array" aca="1" ref="F4" ca="1">INDIRECT("'" &amp; Table2[[#This Row],[pagina]] &amp; "'!k6")</f>
        <v>7.7546296296296304E-4</v>
      </c>
      <c r="G4" s="1" cm="1">
        <f t="array" aca="1" ref="G4" ca="1">INDIRECT("'" &amp; Table2[[#This Row],[pagina]] &amp; "'!J7")</f>
        <v>23</v>
      </c>
      <c r="H4" s="10" cm="1">
        <f t="array" aca="1" ref="H4" ca="1">INDIRECT("'" &amp; Table2[[#This Row],[pagina]] &amp; "'!K7")</f>
        <v>4.7337962962962958E-3</v>
      </c>
      <c r="I4" s="10" cm="1">
        <f t="array" aca="1" ref="I4" ca="1">INDIRECT("'" &amp; Table2[[#This Row],[pagina]] &amp; "'!K8")</f>
        <v>0</v>
      </c>
      <c r="J4" s="1" cm="1">
        <f t="array" aca="1" ref="J4" ca="1">INDIRECT("'" &amp; Table2[[#This Row],[pagina]] &amp; "'!J9")</f>
        <v>33</v>
      </c>
      <c r="K4" s="10" cm="1">
        <f t="array" aca="1" ref="K4" ca="1">INDIRECT("'" &amp; Table2[[#This Row],[pagina]] &amp; "'!k9")</f>
        <v>1.2974537037037038E-2</v>
      </c>
    </row>
    <row r="5" spans="1:11" x14ac:dyDescent="0.35">
      <c r="A5" s="2">
        <v>45334</v>
      </c>
      <c r="B5" s="2" t="str">
        <f>TEXT(Table2[[#This Row],[Datum]],"ddmmyyyy")</f>
        <v>12022024</v>
      </c>
      <c r="C5" s="1" cm="1">
        <f t="array" aca="1" ref="C5" ca="1">INDIRECT("'" &amp; Table2[[#This Row],[pagina]] &amp; "'!J5")</f>
        <v>18</v>
      </c>
      <c r="D5" s="10" cm="1">
        <f t="array" aca="1" ref="D5" ca="1">INDIRECT("'" &amp; Table2[[#This Row],[pagina]] &amp; "'!K5")</f>
        <v>1.1342592592592592E-2</v>
      </c>
      <c r="E5" s="1" cm="1">
        <f t="array" aca="1" ref="E5" ca="1">INDIRECT("'" &amp; Table2[[#This Row],[pagina]] &amp; "'!J6")</f>
        <v>3</v>
      </c>
      <c r="F5" s="10" cm="1">
        <f t="array" aca="1" ref="F5" ca="1">INDIRECT("'" &amp; Table2[[#This Row],[pagina]] &amp; "'!k6")</f>
        <v>1.4699074074074074E-3</v>
      </c>
      <c r="G5" s="1" cm="1">
        <f t="array" aca="1" ref="G5" ca="1">INDIRECT("'" &amp; Table2[[#This Row],[pagina]] &amp; "'!J7")</f>
        <v>6</v>
      </c>
      <c r="H5" s="10" cm="1">
        <f t="array" aca="1" ref="H5" ca="1">INDIRECT("'" &amp; Table2[[#This Row],[pagina]] &amp; "'!K7")</f>
        <v>4.363425925925926E-3</v>
      </c>
      <c r="I5" s="10" cm="1">
        <f t="array" aca="1" ref="I5" ca="1">INDIRECT("'" &amp; Table2[[#This Row],[pagina]] &amp; "'!K8")</f>
        <v>3.7384259259259263E-3</v>
      </c>
      <c r="J5" s="1" cm="1">
        <f t="array" aca="1" ref="J5" ca="1">INDIRECT("'" &amp; Table2[[#This Row],[pagina]] &amp; "'!J9")</f>
        <v>28</v>
      </c>
      <c r="K5" s="10" cm="1">
        <f t="array" aca="1" ref="K5" ca="1">INDIRECT("'" &amp; Table2[[#This Row],[pagina]] &amp; "'!k9")</f>
        <v>2.0914351851851851E-2</v>
      </c>
    </row>
    <row r="6" spans="1:11" x14ac:dyDescent="0.35">
      <c r="A6" s="2">
        <v>45335</v>
      </c>
      <c r="B6" s="2" t="str">
        <f>TEXT(Table2[[#This Row],[Datum]],"ddmmyyyy")</f>
        <v>13022024</v>
      </c>
      <c r="C6" s="1" cm="1">
        <f t="array" aca="1" ref="C6" ca="1">INDIRECT("'" &amp; Table2[[#This Row],[pagina]] &amp; "'!J5")</f>
        <v>6</v>
      </c>
      <c r="D6" s="10" cm="1">
        <f t="array" aca="1" ref="D6" ca="1">INDIRECT("'" &amp; Table2[[#This Row],[pagina]] &amp; "'!K5")</f>
        <v>2.638888888888889E-3</v>
      </c>
      <c r="E6" s="1" cm="1">
        <f t="array" aca="1" ref="E6" ca="1">INDIRECT("'" &amp; Table2[[#This Row],[pagina]] &amp; "'!J6")</f>
        <v>1</v>
      </c>
      <c r="F6" s="10" cm="1">
        <f t="array" aca="1" ref="F6" ca="1">INDIRECT("'" &amp; Table2[[#This Row],[pagina]] &amp; "'!k6")</f>
        <v>3.8194444444444446E-4</v>
      </c>
      <c r="G6" s="1" cm="1">
        <f t="array" aca="1" ref="G6" ca="1">INDIRECT("'" &amp; Table2[[#This Row],[pagina]] &amp; "'!J7")</f>
        <v>0</v>
      </c>
      <c r="H6" s="10" cm="1">
        <f t="array" aca="1" ref="H6" ca="1">INDIRECT("'" &amp; Table2[[#This Row],[pagina]] &amp; "'!K7")</f>
        <v>0</v>
      </c>
      <c r="I6" s="10" cm="1">
        <f t="array" aca="1" ref="I6" ca="1">INDIRECT("'" &amp; Table2[[#This Row],[pagina]] &amp; "'!K8")</f>
        <v>0</v>
      </c>
      <c r="J6" s="1" cm="1">
        <f t="array" aca="1" ref="J6" ca="1">INDIRECT("'" &amp; Table2[[#This Row],[pagina]] &amp; "'!J9")</f>
        <v>7</v>
      </c>
      <c r="K6" s="10" cm="1">
        <f t="array" aca="1" ref="K6" ca="1">INDIRECT("'" &amp; Table2[[#This Row],[pagina]] &amp; "'!k9")</f>
        <v>3.0208333333333333E-3</v>
      </c>
    </row>
    <row r="7" spans="1:11" x14ac:dyDescent="0.35">
      <c r="A7" s="2">
        <v>45336</v>
      </c>
      <c r="B7" s="2" t="str">
        <f>TEXT(Table2[[#This Row],[Datum]],"ddmmyyyy")</f>
        <v>14022024</v>
      </c>
      <c r="C7" s="1" cm="1">
        <f t="array" aca="1" ref="C7" ca="1">INDIRECT("'" &amp; Table2[[#This Row],[pagina]] &amp; "'!J5")</f>
        <v>10</v>
      </c>
      <c r="D7" s="10" cm="1">
        <f t="array" aca="1" ref="D7" ca="1">INDIRECT("'" &amp; Table2[[#This Row],[pagina]] &amp; "'!K5")</f>
        <v>7.5925925925925935E-3</v>
      </c>
      <c r="E7" s="1" cm="1">
        <f t="array" aca="1" ref="E7" ca="1">INDIRECT("'" &amp; Table2[[#This Row],[pagina]] &amp; "'!J6")</f>
        <v>2</v>
      </c>
      <c r="F7" s="10" cm="1">
        <f t="array" aca="1" ref="F7" ca="1">INDIRECT("'" &amp; Table2[[#This Row],[pagina]] &amp; "'!k6")</f>
        <v>7.2916666666666659E-4</v>
      </c>
      <c r="G7" s="1" cm="1">
        <f t="array" aca="1" ref="G7" ca="1">INDIRECT("'" &amp; Table2[[#This Row],[pagina]] &amp; "'!J7")</f>
        <v>3</v>
      </c>
      <c r="H7" s="10" cm="1">
        <f t="array" aca="1" ref="H7" ca="1">INDIRECT("'" &amp; Table2[[#This Row],[pagina]] &amp; "'!K7")</f>
        <v>4.2824074074074075E-3</v>
      </c>
      <c r="I7" s="10" cm="1">
        <f t="array" aca="1" ref="I7" ca="1">INDIRECT("'" &amp; Table2[[#This Row],[pagina]] &amp; "'!K8")</f>
        <v>2.4305555555555556E-3</v>
      </c>
      <c r="J7" s="1" cm="1">
        <f t="array" aca="1" ref="J7" ca="1">INDIRECT("'" &amp; Table2[[#This Row],[pagina]] &amp; "'!J9")</f>
        <v>16</v>
      </c>
      <c r="K7" s="10" cm="1">
        <f t="array" aca="1" ref="K7" ca="1">INDIRECT("'" &amp; Table2[[#This Row],[pagina]] &amp; "'!k9")</f>
        <v>1.5034722222222222E-2</v>
      </c>
    </row>
    <row r="8" spans="1:11" x14ac:dyDescent="0.35">
      <c r="A8" s="2">
        <v>45337</v>
      </c>
      <c r="B8" s="2" t="str">
        <f>TEXT(Table2[[#This Row],[Datum]],"ddmmyyyy")</f>
        <v>15022024</v>
      </c>
      <c r="C8" s="1" cm="1">
        <f t="array" aca="1" ref="C8" ca="1">INDIRECT("'" &amp; Table2[[#This Row],[pagina]] &amp; "'!J5")</f>
        <v>15</v>
      </c>
      <c r="D8" s="10" cm="1">
        <f t="array" aca="1" ref="D8" ca="1">INDIRECT("'" &amp; Table2[[#This Row],[pagina]] &amp; "'!K5")</f>
        <v>7.5925925925925935E-3</v>
      </c>
      <c r="E8" s="1" cm="1">
        <f t="array" aca="1" ref="E8" ca="1">INDIRECT("'" &amp; Table2[[#This Row],[pagina]] &amp; "'!J6")</f>
        <v>8</v>
      </c>
      <c r="F8" s="10" cm="1">
        <f t="array" aca="1" ref="F8" ca="1">INDIRECT("'" &amp; Table2[[#This Row],[pagina]] &amp; "'!k6")</f>
        <v>4.0277777777777777E-3</v>
      </c>
      <c r="G8" s="1" cm="1">
        <f t="array" aca="1" ref="G8" ca="1">INDIRECT("'" &amp; Table2[[#This Row],[pagina]] &amp; "'!J7")</f>
        <v>1</v>
      </c>
      <c r="H8" s="10" cm="1">
        <f t="array" aca="1" ref="H8" ca="1">INDIRECT("'" &amp; Table2[[#This Row],[pagina]] &amp; "'!K7")</f>
        <v>1.9675925925925926E-4</v>
      </c>
      <c r="I8" s="10" cm="1">
        <f t="array" aca="1" ref="I8" ca="1">INDIRECT("'" &amp; Table2[[#This Row],[pagina]] &amp; "'!K8")</f>
        <v>3.5995370370370369E-3</v>
      </c>
      <c r="J8" s="1" cm="1">
        <f t="array" aca="1" ref="J8" ca="1">INDIRECT("'" &amp; Table2[[#This Row],[pagina]] &amp; "'!J9")</f>
        <v>25</v>
      </c>
      <c r="K8" s="10" cm="1">
        <f t="array" aca="1" ref="K8" ca="1">INDIRECT("'" &amp; Table2[[#This Row],[pagina]] &amp; "'!k9")</f>
        <v>1.5416666666666667E-2</v>
      </c>
    </row>
    <row r="9" spans="1:11" x14ac:dyDescent="0.35">
      <c r="A9" s="2">
        <v>45338</v>
      </c>
      <c r="B9" s="2" t="str">
        <f>TEXT(Table2[[#This Row],[Datum]],"ddmmyyyy")</f>
        <v>16022024</v>
      </c>
      <c r="C9" s="1" cm="1">
        <f t="array" aca="1" ref="C9" ca="1">INDIRECT("'" &amp; Table2[[#This Row],[pagina]] &amp; "'!J5")</f>
        <v>6</v>
      </c>
      <c r="D9" s="10" cm="1">
        <f t="array" aca="1" ref="D9" ca="1">INDIRECT("'" &amp; Table2[[#This Row],[pagina]] &amp; "'!K5")</f>
        <v>2.1643518518518518E-3</v>
      </c>
      <c r="E9" s="1" cm="1">
        <f t="array" aca="1" ref="E9" ca="1">INDIRECT("'" &amp; Table2[[#This Row],[pagina]] &amp; "'!J6")</f>
        <v>3</v>
      </c>
      <c r="F9" s="10" cm="1">
        <f t="array" aca="1" ref="F9" ca="1">INDIRECT("'" &amp; Table2[[#This Row],[pagina]] &amp; "'!k6")</f>
        <v>9.6064814814814819E-4</v>
      </c>
      <c r="G9" s="1" cm="1">
        <f t="array" aca="1" ref="G9" ca="1">INDIRECT("'" &amp; Table2[[#This Row],[pagina]] &amp; "'!J7")</f>
        <v>23</v>
      </c>
      <c r="H9" s="10" cm="1">
        <f t="array" aca="1" ref="H9" ca="1">INDIRECT("'" &amp; Table2[[#This Row],[pagina]] &amp; "'!K7")</f>
        <v>4.8032407407407416E-3</v>
      </c>
      <c r="I9" s="10" cm="1">
        <f t="array" aca="1" ref="I9" ca="1">INDIRECT("'" &amp; Table2[[#This Row],[pagina]] &amp; "'!K8")</f>
        <v>3.2407407407407406E-3</v>
      </c>
      <c r="J9" s="1" cm="1">
        <f t="array" aca="1" ref="J9" ca="1">INDIRECT("'" &amp; Table2[[#This Row],[pagina]] &amp; "'!J9")</f>
        <v>33</v>
      </c>
      <c r="K9" s="10" cm="1">
        <f t="array" aca="1" ref="K9" ca="1">INDIRECT("'" &amp; Table2[[#This Row],[pagina]] &amp; "'!k9")</f>
        <v>1.1168981481481483E-2</v>
      </c>
    </row>
    <row r="10" spans="1:11" x14ac:dyDescent="0.35">
      <c r="A10" s="2">
        <v>45341</v>
      </c>
      <c r="B10" s="2" t="str">
        <f>TEXT(Table2[[#This Row],[Datum]],"ddmmyyyy")</f>
        <v>19022024</v>
      </c>
      <c r="C10" s="1" cm="1">
        <f t="array" aca="1" ref="C10" ca="1">INDIRECT("'" &amp; Table2[[#This Row],[pagina]] &amp; "'!J5")</f>
        <v>9</v>
      </c>
      <c r="D10" s="10" cm="1">
        <f t="array" aca="1" ref="D10" ca="1">INDIRECT("'" &amp; Table2[[#This Row],[pagina]] &amp; "'!K5")</f>
        <v>4.8726851851851848E-3</v>
      </c>
      <c r="E10" s="1" cm="1">
        <f t="array" aca="1" ref="E10" ca="1">INDIRECT("'" &amp; Table2[[#This Row],[pagina]] &amp; "'!J6")</f>
        <v>8</v>
      </c>
      <c r="F10" s="10" cm="1">
        <f t="array" aca="1" ref="F10" ca="1">INDIRECT("'" &amp; Table2[[#This Row],[pagina]] &amp; "'!k6")</f>
        <v>2.5925925925925925E-3</v>
      </c>
      <c r="G10" s="1" cm="1">
        <f t="array" aca="1" ref="G10" ca="1">INDIRECT("'" &amp; Table2[[#This Row],[pagina]] &amp; "'!J7")</f>
        <v>3</v>
      </c>
      <c r="H10" s="10" cm="1">
        <f t="array" aca="1" ref="H10" ca="1">INDIRECT("'" &amp; Table2[[#This Row],[pagina]] &amp; "'!K7")</f>
        <v>6.134259259259259E-4</v>
      </c>
      <c r="I10" s="10" cm="1">
        <f t="array" aca="1" ref="I10" ca="1">INDIRECT("'" &amp; Table2[[#This Row],[pagina]] &amp; "'!K8")</f>
        <v>0</v>
      </c>
      <c r="J10" s="1" cm="1">
        <f t="array" aca="1" ref="J10" ca="1">INDIRECT("'" &amp; Table2[[#This Row],[pagina]] &amp; "'!J9")</f>
        <v>20</v>
      </c>
      <c r="K10" s="10" cm="1">
        <f t="array" aca="1" ref="K10" ca="1">INDIRECT("'" &amp; Table2[[#This Row],[pagina]] &amp; "'!k9")</f>
        <v>8.0787037037037025E-3</v>
      </c>
    </row>
    <row r="11" spans="1:11" x14ac:dyDescent="0.35">
      <c r="A11" s="2">
        <v>45342</v>
      </c>
      <c r="B11" s="2" t="str">
        <f>TEXT(Table2[[#This Row],[Datum]],"ddmmyyyy")</f>
        <v>20022024</v>
      </c>
      <c r="C11" s="1" cm="1">
        <f t="array" aca="1" ref="C11" ca="1">INDIRECT("'" &amp; Table2[[#This Row],[pagina]] &amp; "'!J5")</f>
        <v>12</v>
      </c>
      <c r="D11" s="10" cm="1">
        <f t="array" aca="1" ref="D11" ca="1">INDIRECT("'" &amp; Table2[[#This Row],[pagina]] &amp; "'!K5")</f>
        <v>4.6180555555555558E-3</v>
      </c>
      <c r="E11" s="1" cm="1">
        <f t="array" aca="1" ref="E11" ca="1">INDIRECT("'" &amp; Table2[[#This Row],[pagina]] &amp; "'!J6")</f>
        <v>11</v>
      </c>
      <c r="F11" s="10" cm="1">
        <f t="array" aca="1" ref="F11" ca="1">INDIRECT("'" &amp; Table2[[#This Row],[pagina]] &amp; "'!k6")</f>
        <v>3.634259259259259E-3</v>
      </c>
      <c r="G11" s="1" cm="1">
        <f t="array" aca="1" ref="G11" ca="1">INDIRECT("'" &amp; Table2[[#This Row],[pagina]] &amp; "'!J7")</f>
        <v>0</v>
      </c>
      <c r="H11" s="10" cm="1">
        <f t="array" aca="1" ref="H11" ca="1">INDIRECT("'" &amp; Table2[[#This Row],[pagina]] &amp; "'!K7")</f>
        <v>0</v>
      </c>
      <c r="I11" s="10" cm="1">
        <f t="array" aca="1" ref="I11" ca="1">INDIRECT("'" &amp; Table2[[#This Row],[pagina]] &amp; "'!K8")</f>
        <v>1.2037037037037038E-3</v>
      </c>
      <c r="J11" s="1" cm="1">
        <f t="array" aca="1" ref="J11" ca="1">INDIRECT("'" &amp; Table2[[#This Row],[pagina]] &amp; "'!J9")</f>
        <v>24</v>
      </c>
      <c r="K11" s="10" cm="1">
        <f t="array" aca="1" ref="K11" ca="1">INDIRECT("'" &amp; Table2[[#This Row],[pagina]] &amp; "'!k9")</f>
        <v>9.4560185185185181E-3</v>
      </c>
    </row>
    <row r="12" spans="1:11" x14ac:dyDescent="0.35">
      <c r="A12" s="2">
        <v>45343</v>
      </c>
      <c r="B12" s="2" t="str">
        <f>TEXT(Table2[[#This Row],[Datum]],"ddmmyyyy")</f>
        <v>21022024</v>
      </c>
      <c r="C12" s="1" cm="1">
        <f t="array" aca="1" ref="C12" ca="1">INDIRECT("'" &amp; Table2[[#This Row],[pagina]] &amp; "'!J5")</f>
        <v>8</v>
      </c>
      <c r="D12" s="10" cm="1">
        <f t="array" aca="1" ref="D12" ca="1">INDIRECT("'" &amp; Table2[[#This Row],[pagina]] &amp; "'!K5")</f>
        <v>5.7060185185185183E-3</v>
      </c>
      <c r="E12" s="1" cm="1">
        <f t="array" aca="1" ref="E12" ca="1">INDIRECT("'" &amp; Table2[[#This Row],[pagina]] &amp; "'!J6")</f>
        <v>13</v>
      </c>
      <c r="F12" s="10" cm="1">
        <f t="array" aca="1" ref="F12" ca="1">INDIRECT("'" &amp; Table2[[#This Row],[pagina]] &amp; "'!k6")</f>
        <v>5.6365740740740734E-3</v>
      </c>
      <c r="G12" s="1" cm="1">
        <f t="array" aca="1" ref="G12" ca="1">INDIRECT("'" &amp; Table2[[#This Row],[pagina]] &amp; "'!J7")</f>
        <v>20</v>
      </c>
      <c r="H12" s="10" cm="1">
        <f t="array" aca="1" ref="H12" ca="1">INDIRECT("'" &amp; Table2[[#This Row],[pagina]] &amp; "'!K7")</f>
        <v>1.9560185185185184E-3</v>
      </c>
      <c r="I12" s="10" cm="1">
        <f t="array" aca="1" ref="I12" ca="1">INDIRECT("'" &amp; Table2[[#This Row],[pagina]] &amp; "'!K8")</f>
        <v>0</v>
      </c>
      <c r="J12" s="1" cm="1">
        <f t="array" aca="1" ref="J12" ca="1">INDIRECT("'" &amp; Table2[[#This Row],[pagina]] &amp; "'!J9")</f>
        <v>42</v>
      </c>
      <c r="K12" s="10" cm="1">
        <f t="array" aca="1" ref="K12" ca="1">INDIRECT("'" &amp; Table2[[#This Row],[pagina]] &amp; "'!k9")</f>
        <v>1.329861111111111E-2</v>
      </c>
    </row>
    <row r="13" spans="1:11" x14ac:dyDescent="0.35">
      <c r="A13" s="2">
        <v>45344</v>
      </c>
      <c r="B13" s="2" t="str">
        <f>TEXT(Table2[[#This Row],[Datum]],"ddmmyyyy")</f>
        <v>22022024</v>
      </c>
      <c r="C13" s="1" cm="1">
        <f t="array" aca="1" ref="C13" ca="1">INDIRECT("'" &amp; Table2[[#This Row],[pagina]] &amp; "'!J5")</f>
        <v>23</v>
      </c>
      <c r="D13" s="10" cm="1">
        <f t="array" aca="1" ref="D13" ca="1">INDIRECT("'" &amp; Table2[[#This Row],[pagina]] &amp; "'!K5")</f>
        <v>4.386574074074074E-3</v>
      </c>
      <c r="E13" s="1" cm="1">
        <f t="array" aca="1" ref="E13" ca="1">INDIRECT("'" &amp; Table2[[#This Row],[pagina]] &amp; "'!J6")</f>
        <v>7</v>
      </c>
      <c r="F13" s="10" cm="1">
        <f t="array" aca="1" ref="F13" ca="1">INDIRECT("'" &amp; Table2[[#This Row],[pagina]] &amp; "'!k6")</f>
        <v>3.2175925925925931E-3</v>
      </c>
      <c r="G13" s="1" cm="1">
        <f t="array" aca="1" ref="G13" ca="1">INDIRECT("'" &amp; Table2[[#This Row],[pagina]] &amp; "'!J7")</f>
        <v>3</v>
      </c>
      <c r="H13" s="10" cm="1">
        <f t="array" aca="1" ref="H13" ca="1">INDIRECT("'" &amp; Table2[[#This Row],[pagina]] &amp; "'!K7")</f>
        <v>3.8194444444444441E-4</v>
      </c>
      <c r="I13" s="10" cm="1">
        <f t="array" aca="1" ref="I13" ca="1">INDIRECT("'" &amp; Table2[[#This Row],[pagina]] &amp; "'!K8")</f>
        <v>2.9629629629629628E-3</v>
      </c>
      <c r="J13" s="1" cm="1">
        <f t="array" aca="1" ref="J13" ca="1">INDIRECT("'" &amp; Table2[[#This Row],[pagina]] &amp; "'!J9")</f>
        <v>34</v>
      </c>
      <c r="K13" s="10" cm="1">
        <f t="array" aca="1" ref="K13" ca="1">INDIRECT("'" &amp; Table2[[#This Row],[pagina]] &amp; "'!k9")</f>
        <v>1.0949074074074075E-2</v>
      </c>
    </row>
    <row r="14" spans="1:11" ht="15" thickBot="1" x14ac:dyDescent="0.4">
      <c r="A14" s="2">
        <v>45345</v>
      </c>
      <c r="B14" s="2" t="str">
        <f>TEXT(Table2[[#This Row],[Datum]],"ddmmyyyy")</f>
        <v>23022024</v>
      </c>
      <c r="C14" s="1" cm="1">
        <f t="array" aca="1" ref="C14" ca="1">INDIRECT("'" &amp; Table2[[#This Row],[pagina]] &amp; "'!J5")</f>
        <v>2</v>
      </c>
      <c r="D14" s="10" cm="1">
        <f t="array" aca="1" ref="D14" ca="1">INDIRECT("'" &amp; Table2[[#This Row],[pagina]] &amp; "'!K5")</f>
        <v>5.6712962962962967E-4</v>
      </c>
      <c r="E14" s="1" cm="1">
        <f t="array" aca="1" ref="E14" ca="1">INDIRECT("'" &amp; Table2[[#This Row],[pagina]] &amp; "'!J6")</f>
        <v>3</v>
      </c>
      <c r="F14" s="10" cm="1">
        <f t="array" aca="1" ref="F14" ca="1">INDIRECT("'" &amp; Table2[[#This Row],[pagina]] &amp; "'!k6")</f>
        <v>2.6157407407407405E-3</v>
      </c>
      <c r="G14" s="1" cm="1">
        <f t="array" aca="1" ref="G14" ca="1">INDIRECT("'" &amp; Table2[[#This Row],[pagina]] &amp; "'!J7")</f>
        <v>4</v>
      </c>
      <c r="H14" s="10" cm="1">
        <f t="array" aca="1" ref="H14" ca="1">INDIRECT("'" &amp; Table2[[#This Row],[pagina]] &amp; "'!K7")</f>
        <v>6.8287037037037036E-4</v>
      </c>
      <c r="I14" s="10" cm="1">
        <f t="array" aca="1" ref="I14" ca="1">INDIRECT("'" &amp; Table2[[#This Row],[pagina]] &amp; "'!K8")</f>
        <v>4.8263888888888887E-3</v>
      </c>
      <c r="J14" s="1" cm="1">
        <f t="array" aca="1" ref="J14" ca="1">INDIRECT("'" &amp; Table2[[#This Row],[pagina]] &amp; "'!J9")</f>
        <v>10</v>
      </c>
      <c r="K14" s="10" cm="1">
        <f t="array" aca="1" ref="K14" ca="1">INDIRECT("'" &amp; Table2[[#This Row],[pagina]] &amp; "'!k9")</f>
        <v>8.6921296296296295E-3</v>
      </c>
    </row>
    <row r="15" spans="1:11" ht="15" thickBot="1" x14ac:dyDescent="0.4">
      <c r="A15" s="12" t="s">
        <v>236</v>
      </c>
      <c r="B15" s="13"/>
      <c r="C15" s="14">
        <f ca="1">SUMIF(C2:C14,"&lt;&gt;#REF!")</f>
        <v>136</v>
      </c>
      <c r="D15" s="15">
        <f t="shared" ref="D15:J15" ca="1" si="0">SUMIF(D2:D14,"&lt;&gt;#REF!")</f>
        <v>7.3414351851851856E-2</v>
      </c>
      <c r="E15" s="14">
        <f t="shared" ca="1" si="0"/>
        <v>79</v>
      </c>
      <c r="F15" s="15">
        <f t="shared" ca="1" si="0"/>
        <v>3.5624999999999997E-2</v>
      </c>
      <c r="G15" s="14">
        <f t="shared" ca="1" si="0"/>
        <v>104</v>
      </c>
      <c r="H15" s="15">
        <f t="shared" ca="1" si="0"/>
        <v>2.5763888888888892E-2</v>
      </c>
      <c r="I15" s="15">
        <f t="shared" ca="1" si="0"/>
        <v>2.6793981481481481E-2</v>
      </c>
      <c r="J15" s="14">
        <f t="shared" ca="1" si="0"/>
        <v>328</v>
      </c>
      <c r="K15" s="16">
        <f ca="1">SUM(D15,F15,H15,I15)</f>
        <v>0.16159722222222223</v>
      </c>
    </row>
    <row r="16" spans="1:11" ht="15" thickBot="1" x14ac:dyDescent="0.4">
      <c r="A16" s="22" t="s">
        <v>367</v>
      </c>
      <c r="B16" s="23"/>
      <c r="C16" s="24">
        <f ca="1">AVERAGE(C2:C14)</f>
        <v>10.461538461538462</v>
      </c>
      <c r="D16" s="25">
        <f t="shared" ref="D16:K16" ca="1" si="1">AVERAGE(D2:D14)</f>
        <v>5.647257834757835E-3</v>
      </c>
      <c r="E16" s="24">
        <f t="shared" ca="1" si="1"/>
        <v>6.0769230769230766</v>
      </c>
      <c r="F16" s="25">
        <f t="shared" ca="1" si="1"/>
        <v>2.740384615384615E-3</v>
      </c>
      <c r="G16" s="24">
        <f t="shared" ca="1" si="1"/>
        <v>8</v>
      </c>
      <c r="H16" s="25">
        <f t="shared" ca="1" si="1"/>
        <v>1.9818376068376073E-3</v>
      </c>
      <c r="I16" s="25">
        <f t="shared" ca="1" si="1"/>
        <v>2.0610754985754985E-3</v>
      </c>
      <c r="J16" s="24">
        <f t="shared" ca="1" si="1"/>
        <v>25.23076923076923</v>
      </c>
      <c r="K16" s="26">
        <f t="shared" ca="1" si="1"/>
        <v>1.2430555555555556E-2</v>
      </c>
    </row>
    <row r="17" spans="1:11" ht="15" thickBot="1" x14ac:dyDescent="0.4">
      <c r="A17" s="17" t="s">
        <v>368</v>
      </c>
      <c r="B17" s="18"/>
      <c r="C17" s="19">
        <f ca="1">MEDIAN(C2:C14)</f>
        <v>9</v>
      </c>
      <c r="D17" s="20">
        <f t="shared" ref="D17:K17" ca="1" si="2">MEDIAN(D2:D14)</f>
        <v>4.8726851851851848E-3</v>
      </c>
      <c r="E17" s="19">
        <f t="shared" ca="1" si="2"/>
        <v>5</v>
      </c>
      <c r="F17" s="20">
        <f t="shared" ca="1" si="2"/>
        <v>2.6157407407407405E-3</v>
      </c>
      <c r="G17" s="19">
        <f t="shared" ca="1" si="2"/>
        <v>3</v>
      </c>
      <c r="H17" s="20">
        <f t="shared" ca="1" si="2"/>
        <v>6.8287037037037036E-4</v>
      </c>
      <c r="I17" s="20">
        <f t="shared" ca="1" si="2"/>
        <v>2.4305555555555556E-3</v>
      </c>
      <c r="J17" s="19">
        <f t="shared" ca="1" si="2"/>
        <v>26</v>
      </c>
      <c r="K17" s="21">
        <f t="shared" ca="1" si="2"/>
        <v>1.2974537037037038E-2</v>
      </c>
    </row>
    <row r="18" spans="1:11" x14ac:dyDescent="0.35">
      <c r="A18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ECAB-4AA2-46F6-AD75-3E321B8516FA}">
  <dimension ref="A1:AI87"/>
  <sheetViews>
    <sheetView tabSelected="1" zoomScale="55" zoomScaleNormal="55" workbookViewId="0">
      <selection activeCell="Z14" sqref="Z14"/>
    </sheetView>
  </sheetViews>
  <sheetFormatPr defaultRowHeight="14.5" x14ac:dyDescent="0.35"/>
  <cols>
    <col min="1" max="1" width="12.08984375" style="1" customWidth="1"/>
    <col min="2" max="2" width="11.08984375" style="1" hidden="1" customWidth="1"/>
    <col min="3" max="3" width="27.453125" style="1" customWidth="1"/>
    <col min="4" max="4" width="21.6328125" style="1" customWidth="1"/>
    <col min="5" max="5" width="24.453125" style="1" customWidth="1"/>
    <col min="6" max="6" width="17.08984375" style="1" customWidth="1"/>
    <col min="7" max="7" width="15.54296875" style="1" customWidth="1"/>
    <col min="9" max="9" width="23.90625" bestFit="1" customWidth="1"/>
    <col min="10" max="10" width="38.90625" bestFit="1" customWidth="1"/>
    <col min="11" max="16" width="9" bestFit="1" customWidth="1"/>
    <col min="17" max="17" width="20.6328125" bestFit="1" customWidth="1"/>
    <col min="18" max="18" width="23.81640625" customWidth="1"/>
    <col min="19" max="19" width="28.26953125" bestFit="1" customWidth="1"/>
    <col min="29" max="29" width="11.08984375" bestFit="1" customWidth="1"/>
    <col min="30" max="30" width="18.81640625" bestFit="1" customWidth="1"/>
  </cols>
  <sheetData>
    <row r="1" spans="1:35" x14ac:dyDescent="0.35">
      <c r="A1" s="1" t="s">
        <v>0</v>
      </c>
      <c r="B1" s="1" t="s">
        <v>107</v>
      </c>
      <c r="C1" s="1" t="s">
        <v>382</v>
      </c>
      <c r="D1" s="1" t="s">
        <v>383</v>
      </c>
      <c r="E1" s="1" t="s">
        <v>384</v>
      </c>
      <c r="F1" s="1" t="s">
        <v>52</v>
      </c>
      <c r="G1" s="4" t="s">
        <v>55</v>
      </c>
      <c r="I1" s="1" t="s">
        <v>0</v>
      </c>
      <c r="J1" s="4" t="s">
        <v>55</v>
      </c>
      <c r="K1" s="1"/>
      <c r="L1" s="1"/>
      <c r="M1" s="1"/>
      <c r="N1" s="1"/>
      <c r="O1" s="1"/>
      <c r="P1" s="1"/>
      <c r="Q1" s="1"/>
      <c r="R1" s="1"/>
      <c r="S1" s="4"/>
    </row>
    <row r="2" spans="1:35" x14ac:dyDescent="0.35">
      <c r="A2" s="2" t="s">
        <v>369</v>
      </c>
      <c r="B2" s="6" t="s">
        <v>108</v>
      </c>
      <c r="C2" s="10">
        <v>4.6296296296296294E-3</v>
      </c>
      <c r="D2" s="10">
        <v>3.6689814814814814E-3</v>
      </c>
      <c r="E2" s="10">
        <v>3.7500000000000003E-3</v>
      </c>
      <c r="F2" s="10">
        <v>2.9861111111111113E-3</v>
      </c>
      <c r="G2" s="10">
        <v>1.5034722222222222E-2</v>
      </c>
      <c r="I2" s="2" t="s">
        <v>369</v>
      </c>
      <c r="J2" s="10">
        <v>1.5034722222222222E-2</v>
      </c>
      <c r="K2" s="1"/>
      <c r="L2" s="10"/>
      <c r="M2" s="1"/>
      <c r="N2" s="10"/>
      <c r="O2" s="1"/>
      <c r="P2" s="10"/>
      <c r="Q2" s="10"/>
      <c r="R2" s="1"/>
      <c r="S2" s="10"/>
    </row>
    <row r="3" spans="1:35" x14ac:dyDescent="0.35">
      <c r="A3" s="2" t="s">
        <v>370</v>
      </c>
      <c r="B3" s="2" t="str">
        <f>TEXT(Table217[[#This Row],[Datum]],"ddmmyyyy")</f>
        <v>Dag 2</v>
      </c>
      <c r="C3" s="10">
        <v>9.8379629629629615E-3</v>
      </c>
      <c r="D3" s="10">
        <v>5.9143518518518529E-3</v>
      </c>
      <c r="E3" s="10">
        <v>0</v>
      </c>
      <c r="F3" s="10">
        <v>1.8055555555555557E-3</v>
      </c>
      <c r="G3" s="10">
        <v>1.7557870370370373E-2</v>
      </c>
      <c r="I3" s="2" t="s">
        <v>370</v>
      </c>
      <c r="J3" s="10">
        <v>1.7557870370370373E-2</v>
      </c>
      <c r="K3" s="1"/>
      <c r="L3" s="10"/>
      <c r="M3" s="1"/>
      <c r="N3" s="10"/>
      <c r="O3" s="1"/>
      <c r="P3" s="10"/>
      <c r="Q3" s="10"/>
      <c r="R3" s="1"/>
      <c r="S3" s="10"/>
    </row>
    <row r="4" spans="1:35" x14ac:dyDescent="0.35">
      <c r="A4" s="2" t="s">
        <v>371</v>
      </c>
      <c r="B4" s="2" t="str">
        <f>TEXT(Table217[[#This Row],[Datum]],"ddmmyyyy")</f>
        <v>Dag 3</v>
      </c>
      <c r="C4" s="10">
        <v>7.465277777777779E-3</v>
      </c>
      <c r="D4" s="10">
        <v>7.7546296296296304E-4</v>
      </c>
      <c r="E4" s="10">
        <v>4.7337962962962958E-3</v>
      </c>
      <c r="F4" s="10">
        <v>0</v>
      </c>
      <c r="G4" s="10">
        <v>1.2974537037037038E-2</v>
      </c>
      <c r="I4" s="2" t="s">
        <v>371</v>
      </c>
      <c r="J4" s="10">
        <v>1.2974537037037038E-2</v>
      </c>
      <c r="K4" s="1"/>
      <c r="L4" s="10"/>
      <c r="M4" s="1"/>
      <c r="N4" s="10"/>
      <c r="O4" s="1"/>
      <c r="P4" s="10"/>
      <c r="Q4" s="10"/>
      <c r="R4" s="1"/>
      <c r="S4" s="10"/>
    </row>
    <row r="5" spans="1:35" x14ac:dyDescent="0.35">
      <c r="A5" s="2" t="s">
        <v>372</v>
      </c>
      <c r="B5" s="2" t="str">
        <f>TEXT(Table217[[#This Row],[Datum]],"ddmmyyyy")</f>
        <v>Dag 4</v>
      </c>
      <c r="C5" s="10">
        <v>1.1342592592592592E-2</v>
      </c>
      <c r="D5" s="10">
        <v>1.4699074074074074E-3</v>
      </c>
      <c r="E5" s="10">
        <v>4.363425925925926E-3</v>
      </c>
      <c r="F5" s="10">
        <v>3.7384259259259263E-3</v>
      </c>
      <c r="G5" s="10">
        <v>2.0914351851851851E-2</v>
      </c>
      <c r="I5" s="2" t="s">
        <v>372</v>
      </c>
      <c r="J5" s="10">
        <v>2.0914351851851851E-2</v>
      </c>
      <c r="K5" s="1"/>
      <c r="L5" s="10"/>
      <c r="M5" s="1"/>
      <c r="N5" s="10"/>
      <c r="O5" s="1"/>
      <c r="P5" s="10"/>
      <c r="Q5" s="10"/>
      <c r="R5" s="1"/>
      <c r="S5" s="10"/>
    </row>
    <row r="6" spans="1:35" x14ac:dyDescent="0.35">
      <c r="A6" s="2" t="s">
        <v>373</v>
      </c>
      <c r="B6" s="2" t="str">
        <f>TEXT(Table217[[#This Row],[Datum]],"ddmmyyyy")</f>
        <v>Dag 5</v>
      </c>
      <c r="C6" s="10">
        <v>2.638888888888889E-3</v>
      </c>
      <c r="D6" s="10">
        <v>3.8194444444444446E-4</v>
      </c>
      <c r="E6" s="10">
        <v>0</v>
      </c>
      <c r="F6" s="10">
        <v>0</v>
      </c>
      <c r="G6" s="10">
        <v>3.0208333333333333E-3</v>
      </c>
      <c r="I6" s="2" t="s">
        <v>373</v>
      </c>
      <c r="J6" s="10">
        <v>3.0208333333333333E-3</v>
      </c>
      <c r="K6" s="1"/>
      <c r="L6" s="10"/>
      <c r="M6" s="1"/>
      <c r="N6" s="10"/>
      <c r="O6" s="1"/>
      <c r="P6" s="10"/>
      <c r="Q6" s="10"/>
      <c r="R6" s="1"/>
      <c r="S6" s="10"/>
      <c r="AE6" s="1"/>
      <c r="AF6" s="1"/>
      <c r="AG6" s="1"/>
      <c r="AH6" s="1"/>
      <c r="AI6" s="1"/>
    </row>
    <row r="7" spans="1:35" x14ac:dyDescent="0.35">
      <c r="A7" s="2" t="s">
        <v>374</v>
      </c>
      <c r="B7" s="2" t="str">
        <f>TEXT(Table217[[#This Row],[Datum]],"ddmmyyyy")</f>
        <v>Dag 6</v>
      </c>
      <c r="C7" s="10">
        <v>7.5925925925925935E-3</v>
      </c>
      <c r="D7" s="10">
        <v>7.2916666666666659E-4</v>
      </c>
      <c r="E7" s="10">
        <v>4.2824074074074075E-3</v>
      </c>
      <c r="F7" s="10">
        <v>2.4305555555555556E-3</v>
      </c>
      <c r="G7" s="10">
        <v>1.5034722222222222E-2</v>
      </c>
      <c r="I7" s="2" t="s">
        <v>374</v>
      </c>
      <c r="J7" s="10">
        <v>1.5034722222222222E-2</v>
      </c>
      <c r="K7" s="1"/>
      <c r="L7" s="10"/>
      <c r="M7" s="1"/>
      <c r="N7" s="10"/>
      <c r="O7" s="1"/>
      <c r="P7" s="10"/>
      <c r="Q7" s="10"/>
      <c r="R7" s="1"/>
      <c r="S7" s="10"/>
      <c r="AE7" s="10"/>
      <c r="AF7" s="10"/>
      <c r="AG7" s="10"/>
      <c r="AH7" s="10"/>
      <c r="AI7" s="10"/>
    </row>
    <row r="8" spans="1:35" x14ac:dyDescent="0.35">
      <c r="A8" s="2" t="s">
        <v>375</v>
      </c>
      <c r="B8" s="2" t="str">
        <f>TEXT(Table217[[#This Row],[Datum]],"ddmmyyyy")</f>
        <v>Dag 7</v>
      </c>
      <c r="C8" s="10">
        <v>7.5925925925925935E-3</v>
      </c>
      <c r="D8" s="10">
        <v>4.0277777777777777E-3</v>
      </c>
      <c r="E8" s="10">
        <v>1.9675925925925926E-4</v>
      </c>
      <c r="F8" s="10">
        <v>3.5995370370370369E-3</v>
      </c>
      <c r="G8" s="10">
        <v>1.5416666666666667E-2</v>
      </c>
      <c r="I8" s="2" t="s">
        <v>375</v>
      </c>
      <c r="J8" s="10">
        <v>1.5416666666666667E-2</v>
      </c>
      <c r="K8" s="1"/>
      <c r="L8" s="10"/>
      <c r="M8" s="1"/>
      <c r="N8" s="10"/>
      <c r="O8" s="1"/>
      <c r="P8" s="10"/>
      <c r="Q8" s="10"/>
      <c r="R8" s="1"/>
      <c r="S8" s="10"/>
      <c r="AE8" s="10"/>
      <c r="AF8" s="10"/>
      <c r="AG8" s="10"/>
      <c r="AH8" s="10"/>
      <c r="AI8" s="10"/>
    </row>
    <row r="9" spans="1:35" x14ac:dyDescent="0.35">
      <c r="A9" s="2" t="s">
        <v>376</v>
      </c>
      <c r="B9" s="2" t="str">
        <f>TEXT(Table217[[#This Row],[Datum]],"ddmmyyyy")</f>
        <v>Dag 8</v>
      </c>
      <c r="C9" s="10">
        <v>2.1643518518518518E-3</v>
      </c>
      <c r="D9" s="10">
        <v>9.6064814814814819E-4</v>
      </c>
      <c r="E9" s="10">
        <v>4.8032407407407416E-3</v>
      </c>
      <c r="F9" s="10">
        <v>3.2407407407407406E-3</v>
      </c>
      <c r="G9" s="10">
        <v>1.1168981481481483E-2</v>
      </c>
      <c r="I9" s="2" t="s">
        <v>376</v>
      </c>
      <c r="J9" s="10">
        <v>1.1168981481481483E-2</v>
      </c>
      <c r="K9" s="1"/>
      <c r="L9" s="10"/>
      <c r="M9" s="1"/>
      <c r="N9" s="10"/>
      <c r="O9" s="1"/>
      <c r="P9" s="10"/>
      <c r="Q9" s="10"/>
      <c r="R9" s="1"/>
      <c r="S9" s="10"/>
      <c r="AE9" s="10"/>
      <c r="AF9" s="10"/>
      <c r="AG9" s="10"/>
      <c r="AH9" s="10"/>
      <c r="AI9" s="10"/>
    </row>
    <row r="10" spans="1:35" x14ac:dyDescent="0.35">
      <c r="A10" s="2" t="s">
        <v>377</v>
      </c>
      <c r="B10" s="2" t="str">
        <f>TEXT(Table217[[#This Row],[Datum]],"ddmmyyyy")</f>
        <v>Dag 9</v>
      </c>
      <c r="C10" s="10">
        <v>4.8726851851851848E-3</v>
      </c>
      <c r="D10" s="10">
        <v>2.5925925925925925E-3</v>
      </c>
      <c r="E10" s="10">
        <v>6.134259259259259E-4</v>
      </c>
      <c r="F10" s="10">
        <v>0</v>
      </c>
      <c r="G10" s="10">
        <v>8.0787037037037025E-3</v>
      </c>
      <c r="I10" s="2" t="s">
        <v>377</v>
      </c>
      <c r="J10" s="10">
        <v>8.0787037037037025E-3</v>
      </c>
      <c r="K10" s="1"/>
      <c r="L10" s="10"/>
      <c r="M10" s="1"/>
      <c r="N10" s="10"/>
      <c r="O10" s="1"/>
      <c r="P10" s="10"/>
      <c r="Q10" s="10"/>
      <c r="R10" s="1"/>
      <c r="S10" s="10"/>
      <c r="AE10" s="10"/>
      <c r="AF10" s="10"/>
      <c r="AG10" s="10"/>
      <c r="AH10" s="10"/>
      <c r="AI10" s="10"/>
    </row>
    <row r="11" spans="1:35" x14ac:dyDescent="0.35">
      <c r="A11" s="2" t="s">
        <v>378</v>
      </c>
      <c r="B11" s="2" t="str">
        <f>TEXT(Table217[[#This Row],[Datum]],"ddmmyyyy")</f>
        <v>Dag 10</v>
      </c>
      <c r="C11" s="10">
        <v>4.6180555555555558E-3</v>
      </c>
      <c r="D11" s="10">
        <v>3.634259259259259E-3</v>
      </c>
      <c r="E11" s="10">
        <v>0</v>
      </c>
      <c r="F11" s="10">
        <v>1.2037037037037038E-3</v>
      </c>
      <c r="G11" s="10">
        <v>9.4560185185185181E-3</v>
      </c>
      <c r="I11" s="2" t="s">
        <v>378</v>
      </c>
      <c r="J11" s="10">
        <v>9.4560185185185181E-3</v>
      </c>
      <c r="K11" s="1"/>
      <c r="L11" s="10"/>
      <c r="M11" s="1"/>
      <c r="N11" s="10"/>
      <c r="O11" s="1"/>
      <c r="P11" s="10"/>
      <c r="Q11" s="10"/>
      <c r="R11" s="1"/>
      <c r="S11" s="10"/>
      <c r="AE11" s="10"/>
      <c r="AF11" s="10"/>
      <c r="AG11" s="10"/>
      <c r="AH11" s="10"/>
      <c r="AI11" s="10"/>
    </row>
    <row r="12" spans="1:35" x14ac:dyDescent="0.35">
      <c r="A12" s="2" t="s">
        <v>379</v>
      </c>
      <c r="B12" s="2" t="str">
        <f>TEXT(Table217[[#This Row],[Datum]],"ddmmyyyy")</f>
        <v>Dag 11</v>
      </c>
      <c r="C12" s="10">
        <v>5.7060185185185183E-3</v>
      </c>
      <c r="D12" s="10">
        <v>5.6365740740740734E-3</v>
      </c>
      <c r="E12" s="10">
        <v>1.9560185185185184E-3</v>
      </c>
      <c r="F12" s="10">
        <v>0</v>
      </c>
      <c r="G12" s="10">
        <v>1.329861111111111E-2</v>
      </c>
      <c r="I12" s="2" t="s">
        <v>379</v>
      </c>
      <c r="J12" s="10">
        <v>1.329861111111111E-2</v>
      </c>
      <c r="AE12" s="10"/>
      <c r="AF12" s="10"/>
      <c r="AG12" s="10"/>
      <c r="AH12" s="10"/>
      <c r="AI12" s="10"/>
    </row>
    <row r="13" spans="1:35" x14ac:dyDescent="0.35">
      <c r="A13" s="2" t="s">
        <v>380</v>
      </c>
      <c r="B13" s="2" t="str">
        <f>TEXT(Table217[[#This Row],[Datum]],"ddmmyyyy")</f>
        <v>Dag 12</v>
      </c>
      <c r="C13" s="10">
        <v>4.386574074074074E-3</v>
      </c>
      <c r="D13" s="10">
        <v>3.2175925925925931E-3</v>
      </c>
      <c r="E13" s="10">
        <v>3.8194444444444441E-4</v>
      </c>
      <c r="F13" s="10">
        <v>2.9629629629629628E-3</v>
      </c>
      <c r="G13" s="10">
        <v>1.0949074074074075E-2</v>
      </c>
      <c r="I13" s="2" t="s">
        <v>380</v>
      </c>
      <c r="J13" s="10">
        <v>1.0949074074074075E-2</v>
      </c>
      <c r="AE13" s="10"/>
      <c r="AF13" s="10"/>
      <c r="AG13" s="10"/>
      <c r="AH13" s="10"/>
      <c r="AI13" s="10"/>
    </row>
    <row r="14" spans="1:35" ht="15" thickBot="1" x14ac:dyDescent="0.4">
      <c r="A14" s="2" t="s">
        <v>381</v>
      </c>
      <c r="B14" s="2" t="str">
        <f>TEXT(Table217[[#This Row],[Datum]],"ddmmyyyy")</f>
        <v>Dag 13</v>
      </c>
      <c r="C14" s="10">
        <v>5.6712962962962967E-4</v>
      </c>
      <c r="D14" s="10">
        <v>2.6157407407407405E-3</v>
      </c>
      <c r="E14" s="10">
        <v>6.8287037037037036E-4</v>
      </c>
      <c r="F14" s="10">
        <v>4.8263888888888887E-3</v>
      </c>
      <c r="G14" s="10">
        <v>8.6921296296296295E-3</v>
      </c>
      <c r="I14" s="2" t="s">
        <v>381</v>
      </c>
      <c r="J14" s="10">
        <v>8.6921296296296295E-3</v>
      </c>
      <c r="AE14" s="10"/>
      <c r="AF14" s="10"/>
      <c r="AG14" s="10"/>
      <c r="AH14" s="10"/>
      <c r="AI14" s="10"/>
    </row>
    <row r="15" spans="1:35" ht="15" thickBot="1" x14ac:dyDescent="0.4">
      <c r="A15" s="12" t="s">
        <v>236</v>
      </c>
      <c r="B15" s="13"/>
      <c r="C15" s="15">
        <v>7.3414351851851856E-2</v>
      </c>
      <c r="D15" s="15">
        <v>3.5624999999999997E-2</v>
      </c>
      <c r="E15" s="15">
        <v>2.5763888888888892E-2</v>
      </c>
      <c r="F15" s="15">
        <v>2.6793981481481481E-2</v>
      </c>
      <c r="G15" s="16">
        <v>0.16159722222222223</v>
      </c>
      <c r="I15" s="28" t="s">
        <v>236</v>
      </c>
      <c r="J15" s="29">
        <v>0.16159722222222223</v>
      </c>
      <c r="AE15" s="10"/>
      <c r="AF15" s="10"/>
      <c r="AG15" s="10"/>
      <c r="AH15" s="10"/>
      <c r="AI15" s="10"/>
    </row>
    <row r="16" spans="1:35" ht="15" thickBot="1" x14ac:dyDescent="0.4">
      <c r="A16" s="22" t="s">
        <v>367</v>
      </c>
      <c r="B16" s="23"/>
      <c r="C16" s="25">
        <v>5.647257834757835E-3</v>
      </c>
      <c r="D16" s="25">
        <v>2.740384615384615E-3</v>
      </c>
      <c r="E16" s="25">
        <v>1.9818376068376073E-3</v>
      </c>
      <c r="F16" s="25">
        <v>2.0610754985754985E-3</v>
      </c>
      <c r="G16" s="26">
        <v>1.2430555555555556E-2</v>
      </c>
      <c r="I16" s="28" t="s">
        <v>367</v>
      </c>
      <c r="J16" s="29">
        <v>1.2430555555555556E-2</v>
      </c>
      <c r="AE16" s="10"/>
      <c r="AF16" s="10"/>
      <c r="AG16" s="10"/>
      <c r="AH16" s="10"/>
      <c r="AI16" s="10"/>
    </row>
    <row r="17" spans="1:35" ht="15" thickBot="1" x14ac:dyDescent="0.4">
      <c r="A17" s="17" t="s">
        <v>368</v>
      </c>
      <c r="B17" s="18"/>
      <c r="C17" s="20">
        <v>4.8726851851851848E-3</v>
      </c>
      <c r="D17" s="20">
        <v>2.6157407407407405E-3</v>
      </c>
      <c r="E17" s="20">
        <v>6.8287037037037036E-4</v>
      </c>
      <c r="F17" s="20">
        <v>2.4305555555555556E-3</v>
      </c>
      <c r="G17" s="21">
        <v>1.2974537037037038E-2</v>
      </c>
      <c r="I17" s="28" t="s">
        <v>368</v>
      </c>
      <c r="J17" s="29">
        <v>1.2974537037037038E-2</v>
      </c>
      <c r="AE17" s="10"/>
      <c r="AF17" s="10"/>
      <c r="AG17" s="10"/>
      <c r="AH17" s="10"/>
      <c r="AI17" s="10"/>
    </row>
    <row r="18" spans="1:35" x14ac:dyDescent="0.35">
      <c r="A18" s="11"/>
      <c r="AE18" s="10"/>
      <c r="AF18" s="10"/>
      <c r="AG18" s="10"/>
      <c r="AH18" s="10"/>
      <c r="AI18" s="10"/>
    </row>
    <row r="19" spans="1:35" x14ac:dyDescent="0.35">
      <c r="AE19" s="10"/>
      <c r="AF19" s="10"/>
      <c r="AG19" s="10"/>
      <c r="AH19" s="10"/>
      <c r="AI19" s="10"/>
    </row>
    <row r="20" spans="1:35" x14ac:dyDescent="0.35">
      <c r="A20" s="1" t="s">
        <v>0</v>
      </c>
      <c r="B20" s="1" t="s">
        <v>107</v>
      </c>
      <c r="C20" s="1" t="s">
        <v>49</v>
      </c>
      <c r="D20" s="1" t="s">
        <v>47</v>
      </c>
      <c r="E20" s="1" t="s">
        <v>50</v>
      </c>
      <c r="F20" s="1" t="s">
        <v>46</v>
      </c>
      <c r="G20" s="1" t="s">
        <v>51</v>
      </c>
      <c r="H20" s="1" t="s">
        <v>48</v>
      </c>
      <c r="I20" s="1" t="s">
        <v>52</v>
      </c>
      <c r="J20" s="1" t="s">
        <v>54</v>
      </c>
      <c r="K20" s="4" t="s">
        <v>55</v>
      </c>
      <c r="AE20" s="10"/>
      <c r="AF20" s="10"/>
      <c r="AG20" s="10"/>
      <c r="AH20" s="10"/>
      <c r="AI20" s="10"/>
    </row>
    <row r="21" spans="1:35" x14ac:dyDescent="0.35">
      <c r="A21" s="2" t="s">
        <v>369</v>
      </c>
      <c r="B21" s="6" t="s">
        <v>108</v>
      </c>
      <c r="C21" s="1">
        <v>3</v>
      </c>
      <c r="D21" s="10">
        <v>4.6296296296296294E-3</v>
      </c>
      <c r="E21" s="1">
        <v>5</v>
      </c>
      <c r="F21" s="10">
        <v>3.6689814814814814E-3</v>
      </c>
      <c r="G21" s="1">
        <v>18</v>
      </c>
      <c r="H21" s="10">
        <v>3.7500000000000003E-3</v>
      </c>
      <c r="I21" s="10">
        <v>2.9861111111111113E-3</v>
      </c>
      <c r="J21" s="1">
        <v>26</v>
      </c>
      <c r="K21" s="10">
        <v>1.5034722222222222E-2</v>
      </c>
      <c r="AE21" s="10"/>
      <c r="AF21" s="10"/>
      <c r="AG21" s="10"/>
      <c r="AH21" s="10"/>
      <c r="AI21" s="10"/>
    </row>
    <row r="22" spans="1:35" x14ac:dyDescent="0.35">
      <c r="A22" s="2" t="s">
        <v>370</v>
      </c>
      <c r="B22" s="2" t="str">
        <f>TEXT(Table2171819[[#This Row],[Datum]],"ddmmyyyy")</f>
        <v>Dag 2</v>
      </c>
      <c r="C22" s="1">
        <v>16</v>
      </c>
      <c r="D22" s="10">
        <v>9.8379629629629615E-3</v>
      </c>
      <c r="E22" s="1">
        <v>13</v>
      </c>
      <c r="F22" s="10">
        <v>5.9143518518518529E-3</v>
      </c>
      <c r="G22" s="1">
        <v>0</v>
      </c>
      <c r="H22" s="10">
        <v>0</v>
      </c>
      <c r="I22" s="10">
        <v>1.8055555555555557E-3</v>
      </c>
      <c r="J22" s="1">
        <v>30</v>
      </c>
      <c r="K22" s="10">
        <v>1.7557870370370373E-2</v>
      </c>
      <c r="AE22" s="10"/>
      <c r="AF22" s="10"/>
      <c r="AG22" s="10"/>
      <c r="AH22" s="10"/>
      <c r="AI22" s="10"/>
    </row>
    <row r="23" spans="1:35" x14ac:dyDescent="0.35">
      <c r="A23" s="2" t="s">
        <v>371</v>
      </c>
      <c r="B23" s="2" t="str">
        <f>TEXT(Table2171819[[#This Row],[Datum]],"ddmmyyyy")</f>
        <v>Dag 3</v>
      </c>
      <c r="C23" s="1">
        <v>8</v>
      </c>
      <c r="D23" s="10">
        <v>7.465277777777779E-3</v>
      </c>
      <c r="E23" s="1">
        <v>2</v>
      </c>
      <c r="F23" s="10">
        <v>7.7546296296296304E-4</v>
      </c>
      <c r="G23" s="1">
        <v>23</v>
      </c>
      <c r="H23" s="10">
        <v>4.7337962962962958E-3</v>
      </c>
      <c r="I23" s="10">
        <v>0</v>
      </c>
      <c r="J23" s="1">
        <v>33</v>
      </c>
      <c r="K23" s="10">
        <v>1.2974537037037038E-2</v>
      </c>
    </row>
    <row r="24" spans="1:35" x14ac:dyDescent="0.35">
      <c r="A24" s="2" t="s">
        <v>372</v>
      </c>
      <c r="B24" s="2" t="str">
        <f>TEXT(Table2171819[[#This Row],[Datum]],"ddmmyyyy")</f>
        <v>Dag 4</v>
      </c>
      <c r="C24" s="1">
        <v>18</v>
      </c>
      <c r="D24" s="10">
        <v>1.1342592592592592E-2</v>
      </c>
      <c r="E24" s="1">
        <v>3</v>
      </c>
      <c r="F24" s="10">
        <v>1.4699074074074074E-3</v>
      </c>
      <c r="G24" s="1">
        <v>6</v>
      </c>
      <c r="H24" s="10">
        <v>4.363425925925926E-3</v>
      </c>
      <c r="I24" s="10">
        <v>3.7384259259259263E-3</v>
      </c>
      <c r="J24" s="1">
        <v>28</v>
      </c>
      <c r="K24" s="10">
        <v>2.0914351851851851E-2</v>
      </c>
      <c r="AC24" s="1" t="s">
        <v>0</v>
      </c>
      <c r="AD24" s="4" t="s">
        <v>55</v>
      </c>
    </row>
    <row r="25" spans="1:35" x14ac:dyDescent="0.35">
      <c r="A25" s="2" t="s">
        <v>373</v>
      </c>
      <c r="B25" s="2" t="str">
        <f>TEXT(Table2171819[[#This Row],[Datum]],"ddmmyyyy")</f>
        <v>Dag 5</v>
      </c>
      <c r="C25" s="1">
        <v>6</v>
      </c>
      <c r="D25" s="10">
        <v>2.638888888888889E-3</v>
      </c>
      <c r="E25" s="1">
        <v>1</v>
      </c>
      <c r="F25" s="10">
        <v>3.8194444444444446E-4</v>
      </c>
      <c r="G25" s="1">
        <v>0</v>
      </c>
      <c r="H25" s="10">
        <v>0</v>
      </c>
      <c r="I25" s="10">
        <v>0</v>
      </c>
      <c r="J25" s="1">
        <v>7</v>
      </c>
      <c r="K25" s="10">
        <v>3.0208333333333333E-3</v>
      </c>
      <c r="AC25" s="2" t="s">
        <v>369</v>
      </c>
      <c r="AD25" s="10">
        <v>1.5034722222222222E-2</v>
      </c>
    </row>
    <row r="26" spans="1:35" x14ac:dyDescent="0.35">
      <c r="A26" s="2" t="s">
        <v>374</v>
      </c>
      <c r="B26" s="2" t="str">
        <f>TEXT(Table2171819[[#This Row],[Datum]],"ddmmyyyy")</f>
        <v>Dag 6</v>
      </c>
      <c r="C26" s="1">
        <v>10</v>
      </c>
      <c r="D26" s="10">
        <v>7.5925925925925935E-3</v>
      </c>
      <c r="E26" s="1">
        <v>2</v>
      </c>
      <c r="F26" s="10">
        <v>7.2916666666666659E-4</v>
      </c>
      <c r="G26" s="1">
        <v>3</v>
      </c>
      <c r="H26" s="10">
        <v>4.2824074074074075E-3</v>
      </c>
      <c r="I26" s="10">
        <v>2.4305555555555556E-3</v>
      </c>
      <c r="J26" s="1">
        <v>16</v>
      </c>
      <c r="K26" s="10">
        <v>1.5034722222222222E-2</v>
      </c>
      <c r="AC26" s="2" t="s">
        <v>370</v>
      </c>
      <c r="AD26" s="10">
        <v>1.7557870370370373E-2</v>
      </c>
    </row>
    <row r="27" spans="1:35" x14ac:dyDescent="0.35">
      <c r="A27" s="2" t="s">
        <v>375</v>
      </c>
      <c r="B27" s="2" t="str">
        <f>TEXT(Table2171819[[#This Row],[Datum]],"ddmmyyyy")</f>
        <v>Dag 7</v>
      </c>
      <c r="C27" s="1">
        <v>15</v>
      </c>
      <c r="D27" s="10">
        <v>7.5925925925925935E-3</v>
      </c>
      <c r="E27" s="1">
        <v>8</v>
      </c>
      <c r="F27" s="10">
        <v>4.0277777777777777E-3</v>
      </c>
      <c r="G27" s="1">
        <v>1</v>
      </c>
      <c r="H27" s="10">
        <v>1.9675925925925926E-4</v>
      </c>
      <c r="I27" s="10">
        <v>3.5995370370370369E-3</v>
      </c>
      <c r="J27" s="1">
        <v>25</v>
      </c>
      <c r="K27" s="10">
        <v>1.5416666666666667E-2</v>
      </c>
      <c r="AC27" s="2" t="s">
        <v>371</v>
      </c>
      <c r="AD27" s="10">
        <v>1.2974537037037038E-2</v>
      </c>
    </row>
    <row r="28" spans="1:35" x14ac:dyDescent="0.35">
      <c r="A28" s="2" t="s">
        <v>376</v>
      </c>
      <c r="B28" s="2" t="str">
        <f>TEXT(Table2171819[[#This Row],[Datum]],"ddmmyyyy")</f>
        <v>Dag 8</v>
      </c>
      <c r="C28" s="1">
        <v>6</v>
      </c>
      <c r="D28" s="10">
        <v>2.1643518518518518E-3</v>
      </c>
      <c r="E28" s="1">
        <v>3</v>
      </c>
      <c r="F28" s="10">
        <v>9.6064814814814819E-4</v>
      </c>
      <c r="G28" s="1">
        <v>23</v>
      </c>
      <c r="H28" s="10">
        <v>4.8032407407407416E-3</v>
      </c>
      <c r="I28" s="10">
        <v>3.2407407407407406E-3</v>
      </c>
      <c r="J28" s="1">
        <v>33</v>
      </c>
      <c r="K28" s="10">
        <v>1.1168981481481483E-2</v>
      </c>
      <c r="AC28" s="2" t="s">
        <v>372</v>
      </c>
      <c r="AD28" s="10">
        <v>2.0914351851851851E-2</v>
      </c>
    </row>
    <row r="29" spans="1:35" x14ac:dyDescent="0.35">
      <c r="A29" s="2" t="s">
        <v>377</v>
      </c>
      <c r="B29" s="2" t="str">
        <f>TEXT(Table2171819[[#This Row],[Datum]],"ddmmyyyy")</f>
        <v>Dag 9</v>
      </c>
      <c r="C29" s="1">
        <v>9</v>
      </c>
      <c r="D29" s="10">
        <v>4.8726851851851848E-3</v>
      </c>
      <c r="E29" s="1">
        <v>8</v>
      </c>
      <c r="F29" s="10">
        <v>2.5925925925925925E-3</v>
      </c>
      <c r="G29" s="1">
        <v>3</v>
      </c>
      <c r="H29" s="10">
        <v>6.134259259259259E-4</v>
      </c>
      <c r="I29" s="10">
        <v>0</v>
      </c>
      <c r="J29" s="1">
        <v>20</v>
      </c>
      <c r="K29" s="10">
        <v>8.0787037037037025E-3</v>
      </c>
      <c r="AC29" s="2" t="s">
        <v>373</v>
      </c>
      <c r="AD29" s="10">
        <v>3.0208333333333333E-3</v>
      </c>
    </row>
    <row r="30" spans="1:35" x14ac:dyDescent="0.35">
      <c r="A30" s="2" t="s">
        <v>378</v>
      </c>
      <c r="B30" s="2" t="str">
        <f>TEXT(Table2171819[[#This Row],[Datum]],"ddmmyyyy")</f>
        <v>Dag 10</v>
      </c>
      <c r="C30" s="1">
        <v>12</v>
      </c>
      <c r="D30" s="10">
        <v>4.6180555555555558E-3</v>
      </c>
      <c r="E30" s="1">
        <v>11</v>
      </c>
      <c r="F30" s="10">
        <v>3.634259259259259E-3</v>
      </c>
      <c r="G30" s="1">
        <v>0</v>
      </c>
      <c r="H30" s="10">
        <v>0</v>
      </c>
      <c r="I30" s="10">
        <v>1.2037037037037038E-3</v>
      </c>
      <c r="J30" s="1">
        <v>24</v>
      </c>
      <c r="K30" s="10">
        <v>9.4560185185185181E-3</v>
      </c>
      <c r="AC30" s="2" t="s">
        <v>374</v>
      </c>
      <c r="AD30" s="10">
        <v>1.5034722222222222E-2</v>
      </c>
    </row>
    <row r="31" spans="1:35" x14ac:dyDescent="0.35">
      <c r="A31" s="2" t="s">
        <v>379</v>
      </c>
      <c r="B31" s="2" t="str">
        <f>TEXT(Table2171819[[#This Row],[Datum]],"ddmmyyyy")</f>
        <v>Dag 11</v>
      </c>
      <c r="C31" s="1">
        <v>8</v>
      </c>
      <c r="D31" s="10">
        <v>5.7060185185185183E-3</v>
      </c>
      <c r="E31" s="1">
        <v>13</v>
      </c>
      <c r="F31" s="10">
        <v>5.6365740740740734E-3</v>
      </c>
      <c r="G31" s="1">
        <v>20</v>
      </c>
      <c r="H31" s="10">
        <v>1.9560185185185184E-3</v>
      </c>
      <c r="I31" s="10">
        <v>0</v>
      </c>
      <c r="J31" s="1">
        <v>42</v>
      </c>
      <c r="K31" s="10">
        <v>1.329861111111111E-2</v>
      </c>
      <c r="AC31" s="2" t="s">
        <v>375</v>
      </c>
      <c r="AD31" s="10">
        <v>1.5416666666666667E-2</v>
      </c>
    </row>
    <row r="32" spans="1:35" x14ac:dyDescent="0.35">
      <c r="A32" s="2" t="s">
        <v>380</v>
      </c>
      <c r="B32" s="2" t="str">
        <f>TEXT(Table2171819[[#This Row],[Datum]],"ddmmyyyy")</f>
        <v>Dag 12</v>
      </c>
      <c r="C32" s="1">
        <v>23</v>
      </c>
      <c r="D32" s="10">
        <v>4.386574074074074E-3</v>
      </c>
      <c r="E32" s="1">
        <v>7</v>
      </c>
      <c r="F32" s="10">
        <v>3.2175925925925931E-3</v>
      </c>
      <c r="G32" s="1">
        <v>3</v>
      </c>
      <c r="H32" s="10">
        <v>3.8194444444444441E-4</v>
      </c>
      <c r="I32" s="10">
        <v>2.9629629629629628E-3</v>
      </c>
      <c r="J32" s="1">
        <v>34</v>
      </c>
      <c r="K32" s="10">
        <v>1.0949074074074075E-2</v>
      </c>
      <c r="AC32" s="2" t="s">
        <v>376</v>
      </c>
      <c r="AD32" s="10">
        <v>1.1168981481481483E-2</v>
      </c>
    </row>
    <row r="33" spans="1:30" ht="15" thickBot="1" x14ac:dyDescent="0.4">
      <c r="A33" s="2" t="s">
        <v>381</v>
      </c>
      <c r="B33" s="2" t="str">
        <f>TEXT(Table2171819[[#This Row],[Datum]],"ddmmyyyy")</f>
        <v>Dag 13</v>
      </c>
      <c r="C33" s="1">
        <v>2</v>
      </c>
      <c r="D33" s="10">
        <v>5.6712962962962967E-4</v>
      </c>
      <c r="E33" s="1">
        <v>3</v>
      </c>
      <c r="F33" s="10">
        <v>2.6157407407407405E-3</v>
      </c>
      <c r="G33" s="1">
        <v>4</v>
      </c>
      <c r="H33" s="10">
        <v>6.8287037037037036E-4</v>
      </c>
      <c r="I33" s="10">
        <v>4.8263888888888887E-3</v>
      </c>
      <c r="J33" s="1">
        <v>10</v>
      </c>
      <c r="K33" s="10">
        <v>8.6921296296296295E-3</v>
      </c>
      <c r="AC33" s="2" t="s">
        <v>377</v>
      </c>
      <c r="AD33" s="10">
        <v>8.0787037037037025E-3</v>
      </c>
    </row>
    <row r="34" spans="1:30" ht="15" thickBot="1" x14ac:dyDescent="0.4">
      <c r="A34" s="12" t="s">
        <v>236</v>
      </c>
      <c r="B34" s="13"/>
      <c r="C34" s="14">
        <v>136</v>
      </c>
      <c r="D34" s="15">
        <v>7.3414351851851856E-2</v>
      </c>
      <c r="E34" s="14">
        <v>79</v>
      </c>
      <c r="F34" s="15">
        <v>3.5624999999999997E-2</v>
      </c>
      <c r="G34" s="14">
        <v>104</v>
      </c>
      <c r="H34" s="15">
        <v>2.5763888888888892E-2</v>
      </c>
      <c r="I34" s="15">
        <v>2.6793981481481481E-2</v>
      </c>
      <c r="J34" s="14">
        <v>328</v>
      </c>
      <c r="K34" s="16">
        <v>0.16159722222222223</v>
      </c>
      <c r="AC34" s="2" t="s">
        <v>378</v>
      </c>
      <c r="AD34" s="10">
        <v>9.4560185185185181E-3</v>
      </c>
    </row>
    <row r="35" spans="1:30" ht="15" thickBot="1" x14ac:dyDescent="0.4">
      <c r="A35" s="22" t="s">
        <v>367</v>
      </c>
      <c r="B35" s="23"/>
      <c r="C35" s="24">
        <v>10.461538461538462</v>
      </c>
      <c r="D35" s="25">
        <v>5.647257834757835E-3</v>
      </c>
      <c r="E35" s="24">
        <v>6.0769230769230766</v>
      </c>
      <c r="F35" s="25">
        <v>2.740384615384615E-3</v>
      </c>
      <c r="G35" s="24">
        <v>8</v>
      </c>
      <c r="H35" s="25">
        <v>1.9818376068376073E-3</v>
      </c>
      <c r="I35" s="25">
        <v>2.0610754985754985E-3</v>
      </c>
      <c r="J35" s="24">
        <v>25.23076923076923</v>
      </c>
      <c r="K35" s="26">
        <v>1.2430555555555556E-2</v>
      </c>
      <c r="Q35" s="1" t="s">
        <v>0</v>
      </c>
      <c r="R35" s="1" t="s">
        <v>49</v>
      </c>
      <c r="S35" s="1" t="s">
        <v>47</v>
      </c>
      <c r="T35" s="1"/>
      <c r="U35" s="1"/>
      <c r="V35" s="1"/>
      <c r="W35" s="1"/>
      <c r="X35" s="1"/>
      <c r="Y35" s="1"/>
      <c r="Z35" s="1"/>
      <c r="AA35" s="4"/>
      <c r="AC35" s="2" t="s">
        <v>379</v>
      </c>
      <c r="AD35" s="10">
        <v>1.329861111111111E-2</v>
      </c>
    </row>
    <row r="36" spans="1:30" ht="15" thickBot="1" x14ac:dyDescent="0.4">
      <c r="A36" s="17" t="s">
        <v>368</v>
      </c>
      <c r="B36" s="18"/>
      <c r="C36" s="19">
        <v>9</v>
      </c>
      <c r="D36" s="20">
        <v>4.8726851851851848E-3</v>
      </c>
      <c r="E36" s="19">
        <v>5</v>
      </c>
      <c r="F36" s="20">
        <v>2.6157407407407405E-3</v>
      </c>
      <c r="G36" s="19">
        <v>3</v>
      </c>
      <c r="H36" s="20">
        <v>6.8287037037037036E-4</v>
      </c>
      <c r="I36" s="20">
        <v>2.4305555555555556E-3</v>
      </c>
      <c r="J36" s="19">
        <v>26</v>
      </c>
      <c r="K36" s="21">
        <v>1.2974537037037038E-2</v>
      </c>
      <c r="Q36" s="2" t="s">
        <v>369</v>
      </c>
      <c r="R36" s="1">
        <v>3</v>
      </c>
      <c r="S36" s="10">
        <v>4.6296296296296294E-3</v>
      </c>
      <c r="T36" s="10"/>
      <c r="U36" s="1"/>
      <c r="V36" s="10"/>
      <c r="W36" s="1"/>
      <c r="X36" s="10"/>
      <c r="Y36" s="10"/>
      <c r="Z36" s="1"/>
      <c r="AA36" s="10"/>
      <c r="AC36" s="2" t="s">
        <v>380</v>
      </c>
      <c r="AD36" s="10">
        <v>1.0949074074074075E-2</v>
      </c>
    </row>
    <row r="37" spans="1:30" ht="15" thickBot="1" x14ac:dyDescent="0.4">
      <c r="Q37" s="2" t="s">
        <v>370</v>
      </c>
      <c r="R37" s="1">
        <v>16</v>
      </c>
      <c r="S37" s="10">
        <v>9.8379629629629615E-3</v>
      </c>
      <c r="T37" s="10"/>
      <c r="U37" s="1"/>
      <c r="V37" s="10"/>
      <c r="W37" s="1"/>
      <c r="X37" s="10"/>
      <c r="Y37" s="10"/>
      <c r="Z37" s="1"/>
      <c r="AA37" s="10"/>
      <c r="AC37" s="2" t="s">
        <v>381</v>
      </c>
      <c r="AD37" s="10">
        <v>8.6921296296296295E-3</v>
      </c>
    </row>
    <row r="38" spans="1:30" ht="15" thickBot="1" x14ac:dyDescent="0.4">
      <c r="Q38" s="2" t="s">
        <v>371</v>
      </c>
      <c r="R38" s="1">
        <v>8</v>
      </c>
      <c r="S38" s="10">
        <v>7.465277777777779E-3</v>
      </c>
      <c r="T38" s="10"/>
      <c r="U38" s="1"/>
      <c r="V38" s="10"/>
      <c r="W38" s="1"/>
      <c r="X38" s="10"/>
      <c r="Y38" s="10"/>
      <c r="Z38" s="1"/>
      <c r="AA38" s="10"/>
      <c r="AC38" s="12" t="s">
        <v>236</v>
      </c>
      <c r="AD38" s="16">
        <v>0.16159722222222223</v>
      </c>
    </row>
    <row r="39" spans="1:30" ht="15" thickBot="1" x14ac:dyDescent="0.4">
      <c r="Q39" s="2" t="s">
        <v>372</v>
      </c>
      <c r="R39" s="1">
        <v>18</v>
      </c>
      <c r="S39" s="10">
        <v>1.1342592592592592E-2</v>
      </c>
      <c r="T39" s="10"/>
      <c r="U39" s="1"/>
      <c r="V39" s="10"/>
      <c r="W39" s="1"/>
      <c r="X39" s="10"/>
      <c r="Y39" s="10"/>
      <c r="Z39" s="1"/>
      <c r="AA39" s="10"/>
      <c r="AC39" s="22" t="s">
        <v>367</v>
      </c>
      <c r="AD39" s="26">
        <v>1.2430555555555556E-2</v>
      </c>
    </row>
    <row r="40" spans="1:30" ht="15" thickBot="1" x14ac:dyDescent="0.4">
      <c r="Q40" s="2" t="s">
        <v>373</v>
      </c>
      <c r="R40" s="1">
        <v>6</v>
      </c>
      <c r="S40" s="10">
        <v>2.638888888888889E-3</v>
      </c>
      <c r="T40" s="10"/>
      <c r="U40" s="1"/>
      <c r="V40" s="10"/>
      <c r="W40" s="1"/>
      <c r="X40" s="10"/>
      <c r="Y40" s="10"/>
      <c r="Z40" s="1"/>
      <c r="AA40" s="10"/>
      <c r="AC40" s="17" t="s">
        <v>368</v>
      </c>
      <c r="AD40" s="21">
        <v>1.2974537037037038E-2</v>
      </c>
    </row>
    <row r="41" spans="1:30" x14ac:dyDescent="0.35">
      <c r="Q41" s="2" t="s">
        <v>374</v>
      </c>
      <c r="R41" s="1">
        <v>10</v>
      </c>
      <c r="S41" s="10">
        <v>7.5925925925925935E-3</v>
      </c>
      <c r="T41" s="10"/>
      <c r="U41" s="1"/>
      <c r="V41" s="10"/>
      <c r="W41" s="1"/>
      <c r="X41" s="10"/>
      <c r="Y41" s="10"/>
      <c r="Z41" s="1"/>
      <c r="AA41" s="10"/>
    </row>
    <row r="42" spans="1:30" x14ac:dyDescent="0.35">
      <c r="Q42" s="2" t="s">
        <v>375</v>
      </c>
      <c r="R42" s="1">
        <v>15</v>
      </c>
      <c r="S42" s="10">
        <v>7.5925925925925935E-3</v>
      </c>
      <c r="T42" s="10"/>
      <c r="U42" s="1"/>
      <c r="V42" s="10"/>
      <c r="W42" s="1"/>
      <c r="X42" s="10"/>
      <c r="Y42" s="10"/>
      <c r="Z42" s="1"/>
      <c r="AA42" s="10"/>
    </row>
    <row r="43" spans="1:30" x14ac:dyDescent="0.35">
      <c r="Q43" s="2" t="s">
        <v>376</v>
      </c>
      <c r="R43" s="1">
        <v>6</v>
      </c>
      <c r="S43" s="10">
        <v>2.1643518518518518E-3</v>
      </c>
      <c r="T43" s="10"/>
      <c r="U43" s="1"/>
      <c r="V43" s="10"/>
      <c r="W43" s="1"/>
      <c r="X43" s="10"/>
      <c r="Y43" s="10"/>
      <c r="Z43" s="1"/>
      <c r="AA43" s="10"/>
    </row>
    <row r="44" spans="1:30" x14ac:dyDescent="0.35">
      <c r="Q44" s="2" t="s">
        <v>377</v>
      </c>
      <c r="R44" s="1">
        <v>9</v>
      </c>
      <c r="S44" s="10">
        <v>4.8726851851851848E-3</v>
      </c>
      <c r="T44" s="10"/>
      <c r="U44" s="1"/>
      <c r="V44" s="10"/>
      <c r="W44" s="1"/>
      <c r="X44" s="10"/>
      <c r="Y44" s="10"/>
      <c r="Z44" s="1"/>
      <c r="AA44" s="10"/>
    </row>
    <row r="45" spans="1:30" x14ac:dyDescent="0.35">
      <c r="Q45" s="2" t="s">
        <v>378</v>
      </c>
      <c r="R45" s="1">
        <v>12</v>
      </c>
      <c r="S45" s="10">
        <v>4.6180555555555558E-3</v>
      </c>
      <c r="T45" s="10"/>
      <c r="U45" s="1"/>
      <c r="V45" s="10"/>
      <c r="W45" s="1"/>
      <c r="X45" s="10"/>
      <c r="Y45" s="10"/>
      <c r="Z45" s="1"/>
      <c r="AA45" s="10"/>
    </row>
    <row r="46" spans="1:30" x14ac:dyDescent="0.35">
      <c r="Q46" s="2" t="s">
        <v>379</v>
      </c>
      <c r="R46" s="1">
        <v>8</v>
      </c>
      <c r="S46" s="10">
        <v>5.7060185185185183E-3</v>
      </c>
      <c r="T46" s="10"/>
      <c r="U46" s="1"/>
      <c r="V46" s="10"/>
      <c r="W46" s="1"/>
      <c r="X46" s="10"/>
      <c r="Y46" s="10"/>
      <c r="Z46" s="1"/>
      <c r="AA46" s="10"/>
    </row>
    <row r="47" spans="1:30" x14ac:dyDescent="0.35">
      <c r="Q47" s="2" t="s">
        <v>380</v>
      </c>
      <c r="R47" s="1">
        <v>23</v>
      </c>
      <c r="S47" s="10">
        <v>4.386574074074074E-3</v>
      </c>
      <c r="T47" s="10"/>
      <c r="U47" s="1"/>
      <c r="V47" s="10"/>
      <c r="W47" s="1"/>
      <c r="X47" s="10"/>
      <c r="Y47" s="10"/>
      <c r="Z47" s="1"/>
      <c r="AA47" s="10"/>
    </row>
    <row r="48" spans="1:30" ht="15" thickBot="1" x14ac:dyDescent="0.4">
      <c r="Q48" s="2" t="s">
        <v>381</v>
      </c>
      <c r="R48" s="1">
        <v>2</v>
      </c>
      <c r="S48" s="10">
        <v>5.6712962962962967E-4</v>
      </c>
      <c r="T48" s="10"/>
      <c r="U48" s="1"/>
      <c r="V48" s="10"/>
      <c r="W48" s="1"/>
      <c r="X48" s="10"/>
      <c r="Y48" s="10"/>
      <c r="Z48" s="1"/>
      <c r="AA48" s="10"/>
    </row>
    <row r="49" spans="17:27" ht="15" thickBot="1" x14ac:dyDescent="0.4">
      <c r="Q49" s="12" t="s">
        <v>236</v>
      </c>
      <c r="R49" s="14">
        <v>136</v>
      </c>
      <c r="S49" s="15">
        <v>7.3414351851851856E-2</v>
      </c>
      <c r="T49" s="10"/>
      <c r="U49" s="1"/>
      <c r="V49" s="10"/>
      <c r="W49" s="1"/>
      <c r="X49" s="10"/>
      <c r="Y49" s="10"/>
      <c r="Z49" s="1"/>
      <c r="AA49" s="10"/>
    </row>
    <row r="50" spans="17:27" ht="15" thickBot="1" x14ac:dyDescent="0.4">
      <c r="Q50" s="22" t="s">
        <v>367</v>
      </c>
      <c r="R50" s="24">
        <v>10.461538461538462</v>
      </c>
      <c r="S50" s="25">
        <v>5.647257834757835E-3</v>
      </c>
      <c r="T50" s="10"/>
      <c r="U50" s="27"/>
      <c r="V50" s="10"/>
      <c r="W50" s="27"/>
      <c r="X50" s="10"/>
      <c r="Y50" s="10"/>
      <c r="Z50" s="27"/>
      <c r="AA50" s="10"/>
    </row>
    <row r="51" spans="17:27" ht="15" thickBot="1" x14ac:dyDescent="0.4">
      <c r="Q51" s="17" t="s">
        <v>368</v>
      </c>
      <c r="R51" s="19">
        <v>9</v>
      </c>
      <c r="S51" s="20">
        <v>4.8726851851851848E-3</v>
      </c>
      <c r="T51" s="10"/>
      <c r="U51" s="1"/>
      <c r="V51" s="10"/>
      <c r="W51" s="1"/>
      <c r="X51" s="10"/>
      <c r="Y51" s="10"/>
      <c r="Z51" s="1"/>
      <c r="AA51" s="10"/>
    </row>
    <row r="53" spans="17:27" x14ac:dyDescent="0.35">
      <c r="Q53" s="1" t="s">
        <v>0</v>
      </c>
      <c r="R53" s="1" t="s">
        <v>50</v>
      </c>
      <c r="S53" s="1" t="s">
        <v>46</v>
      </c>
      <c r="T53" s="1"/>
      <c r="U53" s="1"/>
      <c r="V53" s="1"/>
      <c r="W53" s="1"/>
      <c r="X53" s="1"/>
      <c r="Y53" s="1"/>
      <c r="Z53" s="1"/>
      <c r="AA53" s="4"/>
    </row>
    <row r="54" spans="17:27" x14ac:dyDescent="0.35">
      <c r="Q54" s="2" t="s">
        <v>369</v>
      </c>
      <c r="R54" s="1">
        <v>5</v>
      </c>
      <c r="S54" s="10">
        <v>3.6689814814814814E-3</v>
      </c>
      <c r="T54" s="10"/>
      <c r="U54" s="1"/>
      <c r="V54" s="10"/>
      <c r="W54" s="1"/>
      <c r="X54" s="10"/>
      <c r="Y54" s="10"/>
      <c r="Z54" s="1"/>
      <c r="AA54" s="10"/>
    </row>
    <row r="55" spans="17:27" x14ac:dyDescent="0.35">
      <c r="Q55" s="2" t="s">
        <v>370</v>
      </c>
      <c r="R55" s="1">
        <v>13</v>
      </c>
      <c r="S55" s="10">
        <v>5.9143518518518529E-3</v>
      </c>
      <c r="T55" s="10"/>
      <c r="U55" s="1"/>
      <c r="V55" s="10"/>
      <c r="W55" s="1"/>
      <c r="X55" s="10"/>
      <c r="Y55" s="10"/>
      <c r="Z55" s="1"/>
      <c r="AA55" s="10"/>
    </row>
    <row r="56" spans="17:27" x14ac:dyDescent="0.35">
      <c r="Q56" s="2" t="s">
        <v>371</v>
      </c>
      <c r="R56" s="1">
        <v>2</v>
      </c>
      <c r="S56" s="10">
        <v>7.7546296296296304E-4</v>
      </c>
      <c r="T56" s="10"/>
      <c r="U56" s="1"/>
      <c r="V56" s="10"/>
      <c r="W56" s="1"/>
      <c r="X56" s="10"/>
      <c r="Y56" s="10"/>
      <c r="Z56" s="1"/>
      <c r="AA56" s="10"/>
    </row>
    <row r="57" spans="17:27" x14ac:dyDescent="0.35">
      <c r="Q57" s="2" t="s">
        <v>372</v>
      </c>
      <c r="R57" s="1">
        <v>3</v>
      </c>
      <c r="S57" s="10">
        <v>1.4699074074074074E-3</v>
      </c>
      <c r="T57" s="10"/>
      <c r="U57" s="1"/>
      <c r="V57" s="10"/>
      <c r="W57" s="1"/>
      <c r="X57" s="10"/>
      <c r="Y57" s="10"/>
      <c r="Z57" s="1"/>
      <c r="AA57" s="10"/>
    </row>
    <row r="58" spans="17:27" x14ac:dyDescent="0.35">
      <c r="Q58" s="2" t="s">
        <v>373</v>
      </c>
      <c r="R58" s="1">
        <v>1</v>
      </c>
      <c r="S58" s="10">
        <v>3.8194444444444446E-4</v>
      </c>
      <c r="T58" s="10"/>
      <c r="U58" s="1"/>
      <c r="V58" s="10"/>
      <c r="W58" s="1"/>
      <c r="X58" s="10"/>
      <c r="Y58" s="10"/>
      <c r="Z58" s="1"/>
      <c r="AA58" s="10"/>
    </row>
    <row r="59" spans="17:27" x14ac:dyDescent="0.35">
      <c r="Q59" s="2" t="s">
        <v>374</v>
      </c>
      <c r="R59" s="1">
        <v>2</v>
      </c>
      <c r="S59" s="10">
        <v>7.2916666666666659E-4</v>
      </c>
      <c r="T59" s="10"/>
      <c r="U59" s="1"/>
      <c r="V59" s="10"/>
      <c r="W59" s="1"/>
      <c r="X59" s="10"/>
      <c r="Y59" s="10"/>
      <c r="Z59" s="1"/>
      <c r="AA59" s="10"/>
    </row>
    <row r="60" spans="17:27" x14ac:dyDescent="0.35">
      <c r="Q60" s="2" t="s">
        <v>375</v>
      </c>
      <c r="R60" s="1">
        <v>8</v>
      </c>
      <c r="S60" s="10">
        <v>4.0277777777777777E-3</v>
      </c>
      <c r="T60" s="10"/>
      <c r="U60" s="1"/>
      <c r="V60" s="10"/>
      <c r="W60" s="1"/>
      <c r="X60" s="10"/>
      <c r="Y60" s="10"/>
      <c r="Z60" s="1"/>
      <c r="AA60" s="10"/>
    </row>
    <row r="61" spans="17:27" x14ac:dyDescent="0.35">
      <c r="Q61" s="2" t="s">
        <v>376</v>
      </c>
      <c r="R61" s="1">
        <v>3</v>
      </c>
      <c r="S61" s="10">
        <v>9.6064814814814819E-4</v>
      </c>
      <c r="T61" s="10"/>
      <c r="U61" s="1"/>
      <c r="V61" s="10"/>
      <c r="W61" s="1"/>
      <c r="X61" s="10"/>
      <c r="Y61" s="10"/>
      <c r="Z61" s="1"/>
      <c r="AA61" s="10"/>
    </row>
    <row r="62" spans="17:27" x14ac:dyDescent="0.35">
      <c r="Q62" s="2" t="s">
        <v>377</v>
      </c>
      <c r="R62" s="1">
        <v>8</v>
      </c>
      <c r="S62" s="10">
        <v>2.5925925925925925E-3</v>
      </c>
      <c r="T62" s="10"/>
      <c r="U62" s="1"/>
      <c r="V62" s="10"/>
      <c r="W62" s="1"/>
      <c r="X62" s="10"/>
      <c r="Y62" s="10"/>
      <c r="Z62" s="1"/>
      <c r="AA62" s="10"/>
    </row>
    <row r="63" spans="17:27" x14ac:dyDescent="0.35">
      <c r="Q63" s="2" t="s">
        <v>378</v>
      </c>
      <c r="R63" s="1">
        <v>11</v>
      </c>
      <c r="S63" s="10">
        <v>3.634259259259259E-3</v>
      </c>
      <c r="T63" s="10"/>
      <c r="U63" s="1"/>
      <c r="V63" s="10"/>
      <c r="W63" s="1"/>
      <c r="X63" s="10"/>
      <c r="Y63" s="10"/>
      <c r="Z63" s="1"/>
      <c r="AA63" s="10"/>
    </row>
    <row r="64" spans="17:27" x14ac:dyDescent="0.35">
      <c r="Q64" s="2" t="s">
        <v>379</v>
      </c>
      <c r="R64" s="1">
        <v>13</v>
      </c>
      <c r="S64" s="10">
        <v>5.6365740740740734E-3</v>
      </c>
      <c r="T64" s="10"/>
      <c r="U64" s="1"/>
      <c r="V64" s="10"/>
      <c r="W64" s="1"/>
      <c r="X64" s="10"/>
      <c r="Y64" s="10"/>
      <c r="Z64" s="1"/>
      <c r="AA64" s="10"/>
    </row>
    <row r="65" spans="17:27" x14ac:dyDescent="0.35">
      <c r="Q65" s="2" t="s">
        <v>380</v>
      </c>
      <c r="R65" s="1">
        <v>7</v>
      </c>
      <c r="S65" s="10">
        <v>3.2175925925925931E-3</v>
      </c>
      <c r="T65" s="10"/>
      <c r="U65" s="1"/>
      <c r="V65" s="10"/>
      <c r="W65" s="1"/>
      <c r="X65" s="10"/>
      <c r="Y65" s="10"/>
      <c r="Z65" s="1"/>
      <c r="AA65" s="10"/>
    </row>
    <row r="66" spans="17:27" ht="15" thickBot="1" x14ac:dyDescent="0.4">
      <c r="Q66" s="2" t="s">
        <v>381</v>
      </c>
      <c r="R66" s="1">
        <v>3</v>
      </c>
      <c r="S66" s="10">
        <v>2.6157407407407405E-3</v>
      </c>
      <c r="T66" s="10"/>
      <c r="U66" s="1"/>
      <c r="V66" s="10"/>
      <c r="W66" s="1"/>
      <c r="X66" s="10"/>
      <c r="Y66" s="10"/>
      <c r="Z66" s="1"/>
      <c r="AA66" s="10"/>
    </row>
    <row r="67" spans="17:27" ht="15" thickBot="1" x14ac:dyDescent="0.4">
      <c r="Q67" s="12" t="s">
        <v>236</v>
      </c>
      <c r="R67" s="14">
        <v>79</v>
      </c>
      <c r="S67" s="15">
        <v>3.5624999999999997E-2</v>
      </c>
      <c r="T67" s="10"/>
      <c r="U67" s="1"/>
      <c r="V67" s="10"/>
      <c r="W67" s="1"/>
      <c r="X67" s="10"/>
      <c r="Y67" s="10"/>
      <c r="Z67" s="1"/>
      <c r="AA67" s="10"/>
    </row>
    <row r="68" spans="17:27" ht="15" thickBot="1" x14ac:dyDescent="0.4">
      <c r="Q68" s="22" t="s">
        <v>367</v>
      </c>
      <c r="R68" s="24">
        <v>6.0769230769230766</v>
      </c>
      <c r="S68" s="25">
        <v>2.740384615384615E-3</v>
      </c>
      <c r="T68" s="10"/>
      <c r="U68" s="27"/>
      <c r="V68" s="10"/>
      <c r="W68" s="27"/>
      <c r="X68" s="10"/>
      <c r="Y68" s="10"/>
      <c r="Z68" s="27"/>
      <c r="AA68" s="10"/>
    </row>
    <row r="69" spans="17:27" ht="15" thickBot="1" x14ac:dyDescent="0.4">
      <c r="Q69" s="17" t="s">
        <v>368</v>
      </c>
      <c r="R69" s="19">
        <v>5</v>
      </c>
      <c r="S69" s="20">
        <v>2.6157407407407405E-3</v>
      </c>
      <c r="T69" s="10"/>
      <c r="U69" s="1"/>
      <c r="V69" s="10"/>
      <c r="W69" s="1"/>
      <c r="X69" s="10"/>
      <c r="Y69" s="10"/>
      <c r="Z69" s="1"/>
      <c r="AA69" s="10"/>
    </row>
    <row r="71" spans="17:27" x14ac:dyDescent="0.35">
      <c r="Q71" s="1" t="s">
        <v>0</v>
      </c>
      <c r="R71" s="1" t="s">
        <v>51</v>
      </c>
      <c r="S71" s="1" t="s">
        <v>48</v>
      </c>
      <c r="T71" s="1"/>
      <c r="U71" s="1"/>
      <c r="V71" s="1"/>
      <c r="W71" s="1"/>
      <c r="X71" s="1"/>
      <c r="Y71" s="1"/>
      <c r="Z71" s="1"/>
      <c r="AA71" s="4"/>
    </row>
    <row r="72" spans="17:27" x14ac:dyDescent="0.35">
      <c r="Q72" s="2" t="s">
        <v>369</v>
      </c>
      <c r="R72" s="1">
        <v>18</v>
      </c>
      <c r="S72" s="10">
        <v>3.7500000000000003E-3</v>
      </c>
      <c r="T72" s="10"/>
      <c r="U72" s="1"/>
      <c r="V72" s="10"/>
      <c r="W72" s="1"/>
      <c r="X72" s="10"/>
      <c r="Y72" s="10"/>
      <c r="Z72" s="1"/>
      <c r="AA72" s="10"/>
    </row>
    <row r="73" spans="17:27" x14ac:dyDescent="0.35">
      <c r="Q73" s="2" t="s">
        <v>370</v>
      </c>
      <c r="R73" s="1">
        <v>0</v>
      </c>
      <c r="S73" s="10">
        <v>0</v>
      </c>
      <c r="T73" s="10"/>
      <c r="U73" s="1"/>
      <c r="V73" s="10"/>
      <c r="W73" s="1"/>
      <c r="X73" s="10"/>
      <c r="Y73" s="10"/>
      <c r="Z73" s="1"/>
      <c r="AA73" s="10"/>
    </row>
    <row r="74" spans="17:27" x14ac:dyDescent="0.35">
      <c r="Q74" s="2" t="s">
        <v>371</v>
      </c>
      <c r="R74" s="1">
        <v>23</v>
      </c>
      <c r="S74" s="10">
        <v>4.7337962962962958E-3</v>
      </c>
      <c r="T74" s="10"/>
      <c r="U74" s="1"/>
      <c r="V74" s="10"/>
      <c r="W74" s="1"/>
      <c r="X74" s="10"/>
      <c r="Y74" s="10"/>
      <c r="Z74" s="1"/>
      <c r="AA74" s="10"/>
    </row>
    <row r="75" spans="17:27" x14ac:dyDescent="0.35">
      <c r="Q75" s="2" t="s">
        <v>372</v>
      </c>
      <c r="R75" s="1">
        <v>6</v>
      </c>
      <c r="S75" s="10">
        <v>4.363425925925926E-3</v>
      </c>
      <c r="T75" s="10"/>
      <c r="U75" s="1"/>
      <c r="V75" s="10"/>
      <c r="W75" s="1"/>
      <c r="X75" s="10"/>
      <c r="Y75" s="10"/>
      <c r="Z75" s="1"/>
      <c r="AA75" s="10"/>
    </row>
    <row r="76" spans="17:27" x14ac:dyDescent="0.35">
      <c r="Q76" s="2" t="s">
        <v>373</v>
      </c>
      <c r="R76" s="1">
        <v>0</v>
      </c>
      <c r="S76" s="10">
        <v>0</v>
      </c>
      <c r="T76" s="10"/>
      <c r="U76" s="1"/>
      <c r="V76" s="10"/>
      <c r="W76" s="1"/>
      <c r="X76" s="10"/>
      <c r="Y76" s="10"/>
      <c r="Z76" s="1"/>
      <c r="AA76" s="10"/>
    </row>
    <row r="77" spans="17:27" x14ac:dyDescent="0.35">
      <c r="Q77" s="2" t="s">
        <v>374</v>
      </c>
      <c r="R77" s="1">
        <v>3</v>
      </c>
      <c r="S77" s="10">
        <v>4.2824074074074075E-3</v>
      </c>
      <c r="T77" s="10"/>
      <c r="U77" s="1"/>
      <c r="V77" s="10"/>
      <c r="W77" s="1"/>
      <c r="X77" s="10"/>
      <c r="Y77" s="10"/>
      <c r="Z77" s="1"/>
      <c r="AA77" s="10"/>
    </row>
    <row r="78" spans="17:27" x14ac:dyDescent="0.35">
      <c r="Q78" s="2" t="s">
        <v>375</v>
      </c>
      <c r="R78" s="1">
        <v>1</v>
      </c>
      <c r="S78" s="10">
        <v>1.9675925925925926E-4</v>
      </c>
      <c r="T78" s="10"/>
      <c r="U78" s="1"/>
      <c r="V78" s="10"/>
      <c r="W78" s="1"/>
      <c r="X78" s="10"/>
      <c r="Y78" s="10"/>
      <c r="Z78" s="1"/>
      <c r="AA78" s="10"/>
    </row>
    <row r="79" spans="17:27" x14ac:dyDescent="0.35">
      <c r="Q79" s="2" t="s">
        <v>376</v>
      </c>
      <c r="R79" s="1">
        <v>23</v>
      </c>
      <c r="S79" s="10">
        <v>4.8032407407407416E-3</v>
      </c>
      <c r="T79" s="10"/>
      <c r="U79" s="1"/>
      <c r="V79" s="10"/>
      <c r="W79" s="1"/>
      <c r="X79" s="10"/>
      <c r="Y79" s="10"/>
      <c r="Z79" s="1"/>
      <c r="AA79" s="10"/>
    </row>
    <row r="80" spans="17:27" x14ac:dyDescent="0.35">
      <c r="Q80" s="2" t="s">
        <v>377</v>
      </c>
      <c r="R80" s="1">
        <v>3</v>
      </c>
      <c r="S80" s="10">
        <v>6.134259259259259E-4</v>
      </c>
      <c r="T80" s="10"/>
      <c r="U80" s="1"/>
      <c r="V80" s="10"/>
      <c r="W80" s="1"/>
      <c r="X80" s="10"/>
      <c r="Y80" s="10"/>
      <c r="Z80" s="1"/>
      <c r="AA80" s="10"/>
    </row>
    <row r="81" spans="17:27" x14ac:dyDescent="0.35">
      <c r="Q81" s="2" t="s">
        <v>378</v>
      </c>
      <c r="R81" s="1">
        <v>0</v>
      </c>
      <c r="S81" s="10">
        <v>0</v>
      </c>
      <c r="T81" s="10"/>
      <c r="U81" s="1"/>
      <c r="V81" s="10"/>
      <c r="W81" s="1"/>
      <c r="X81" s="10"/>
      <c r="Y81" s="10"/>
      <c r="Z81" s="1"/>
      <c r="AA81" s="10"/>
    </row>
    <row r="82" spans="17:27" x14ac:dyDescent="0.35">
      <c r="Q82" s="2" t="s">
        <v>379</v>
      </c>
      <c r="R82" s="1">
        <v>20</v>
      </c>
      <c r="S82" s="10">
        <v>1.9560185185185184E-3</v>
      </c>
      <c r="T82" s="10"/>
      <c r="U82" s="1"/>
      <c r="V82" s="10"/>
      <c r="W82" s="1"/>
      <c r="X82" s="10"/>
      <c r="Y82" s="10"/>
      <c r="Z82" s="1"/>
      <c r="AA82" s="10"/>
    </row>
    <row r="83" spans="17:27" x14ac:dyDescent="0.35">
      <c r="Q83" s="2" t="s">
        <v>380</v>
      </c>
      <c r="R83" s="1">
        <v>3</v>
      </c>
      <c r="S83" s="10">
        <v>3.8194444444444441E-4</v>
      </c>
      <c r="T83" s="10"/>
      <c r="U83" s="1"/>
      <c r="V83" s="10"/>
      <c r="W83" s="1"/>
      <c r="X83" s="10"/>
      <c r="Y83" s="10"/>
      <c r="Z83" s="1"/>
      <c r="AA83" s="10"/>
    </row>
    <row r="84" spans="17:27" ht="15" thickBot="1" x14ac:dyDescent="0.4">
      <c r="Q84" s="2" t="s">
        <v>381</v>
      </c>
      <c r="R84" s="1">
        <v>4</v>
      </c>
      <c r="S84" s="10">
        <v>6.8287037037037036E-4</v>
      </c>
      <c r="T84" s="10"/>
      <c r="U84" s="1"/>
      <c r="V84" s="10"/>
      <c r="W84" s="1"/>
      <c r="X84" s="10"/>
      <c r="Y84" s="10"/>
      <c r="Z84" s="1"/>
      <c r="AA84" s="10"/>
    </row>
    <row r="85" spans="17:27" ht="15" thickBot="1" x14ac:dyDescent="0.4">
      <c r="Q85" s="12" t="s">
        <v>236</v>
      </c>
      <c r="R85" s="14">
        <v>104</v>
      </c>
      <c r="S85" s="15">
        <v>2.5763888888888892E-2</v>
      </c>
      <c r="T85" s="10"/>
      <c r="U85" s="1"/>
      <c r="V85" s="10"/>
      <c r="W85" s="1"/>
      <c r="X85" s="10"/>
      <c r="Y85" s="10"/>
      <c r="Z85" s="1"/>
      <c r="AA85" s="10"/>
    </row>
    <row r="86" spans="17:27" ht="15" thickBot="1" x14ac:dyDescent="0.4">
      <c r="Q86" s="22" t="s">
        <v>367</v>
      </c>
      <c r="R86" s="24">
        <v>8</v>
      </c>
      <c r="S86" s="25">
        <v>1.9818376068376073E-3</v>
      </c>
      <c r="T86" s="10"/>
      <c r="U86" s="27"/>
      <c r="V86" s="10"/>
      <c r="W86" s="27"/>
      <c r="X86" s="10"/>
      <c r="Y86" s="10"/>
      <c r="Z86" s="27"/>
      <c r="AA86" s="10"/>
    </row>
    <row r="87" spans="17:27" ht="15" thickBot="1" x14ac:dyDescent="0.4">
      <c r="Q87" s="17" t="s">
        <v>368</v>
      </c>
      <c r="R87" s="19">
        <v>3</v>
      </c>
      <c r="S87" s="20">
        <v>6.8287037037037036E-4</v>
      </c>
      <c r="T87" s="10"/>
      <c r="U87" s="1"/>
      <c r="V87" s="10"/>
      <c r="W87" s="1"/>
      <c r="X87" s="10"/>
      <c r="Y87" s="10"/>
      <c r="Z87" s="1"/>
      <c r="AA87" s="10"/>
    </row>
  </sheetData>
  <phoneticPr fontId="1" type="noConversion"/>
  <pageMargins left="0.7" right="0.7" top="0.75" bottom="0.75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B10F-D36D-4506-BA9B-DCFEE71FD5B3}">
  <dimension ref="A1:K30"/>
  <sheetViews>
    <sheetView workbookViewId="0">
      <selection activeCell="E41" sqref="E41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f ca="1">NOW()</f>
        <v>45436.432424421298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9</v>
      </c>
      <c r="D2" s="10">
        <v>2.199074074074074E-4</v>
      </c>
      <c r="E2" t="s">
        <v>2</v>
      </c>
      <c r="F2" t="s">
        <v>4</v>
      </c>
      <c r="H2" t="s">
        <v>6</v>
      </c>
    </row>
    <row r="3" spans="1:11" x14ac:dyDescent="0.35">
      <c r="A3" s="2">
        <f t="shared" ref="A3:A28" ca="1" si="1">NOW()</f>
        <v>45436.432424421298</v>
      </c>
      <c r="B3" s="1" t="str">
        <f t="shared" si="0"/>
        <v>ADD</v>
      </c>
      <c r="C3" s="3" t="s">
        <v>8</v>
      </c>
      <c r="D3" s="10">
        <v>7.7546296296296304E-4</v>
      </c>
      <c r="E3" t="s">
        <v>2</v>
      </c>
      <c r="F3" t="s">
        <v>4</v>
      </c>
    </row>
    <row r="4" spans="1:11" x14ac:dyDescent="0.35">
      <c r="A4" s="2">
        <f t="shared" ca="1" si="1"/>
        <v>45436.432424421298</v>
      </c>
      <c r="B4" s="1" t="str">
        <f t="shared" si="0"/>
        <v>CHANGE</v>
      </c>
      <c r="C4" s="3" t="s">
        <v>10</v>
      </c>
      <c r="D4" s="10">
        <v>4.3981481481481481E-4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f t="shared" ca="1" si="1"/>
        <v>45436.432424421298</v>
      </c>
      <c r="B5" s="1" t="str">
        <f t="shared" si="0"/>
        <v>CHANGE</v>
      </c>
      <c r="C5" s="3" t="s">
        <v>12</v>
      </c>
      <c r="D5" s="10">
        <v>5.2083333333333333E-4</v>
      </c>
      <c r="H5" s="2">
        <f ca="1">$A$2</f>
        <v>45436.432424421298</v>
      </c>
      <c r="I5" s="1" t="s">
        <v>5</v>
      </c>
      <c r="J5" s="1">
        <f>COUNTIF(Table145[Actie],I5)</f>
        <v>3</v>
      </c>
      <c r="K5" s="10">
        <f ca="1">SUMIFS(Table145[Tijdsduur],Table145[Datum],H5,Table145[Actie],I5)</f>
        <v>1.9675925925925924E-3</v>
      </c>
    </row>
    <row r="6" spans="1:11" x14ac:dyDescent="0.35">
      <c r="A6" s="2">
        <f t="shared" ca="1" si="1"/>
        <v>45436.432424421298</v>
      </c>
      <c r="B6" s="1" t="str">
        <f t="shared" si="0"/>
        <v>ADD</v>
      </c>
      <c r="C6" s="3" t="s">
        <v>14</v>
      </c>
      <c r="D6" s="10">
        <v>9.7222222222222209E-4</v>
      </c>
      <c r="E6" t="s">
        <v>2</v>
      </c>
      <c r="H6" s="2">
        <f t="shared" ref="H6:H9" ca="1" si="2">$A$2</f>
        <v>45436.432424421298</v>
      </c>
      <c r="I6" s="1" t="s">
        <v>11</v>
      </c>
      <c r="J6" s="1">
        <f>COUNTIF(Table145[Actie],I6)</f>
        <v>5</v>
      </c>
      <c r="K6" s="10">
        <f ca="1">SUMIFS(Table145[Tijdsduur],Table145[Datum],H6,Table145[Actie],I6)</f>
        <v>3.6689814814814814E-3</v>
      </c>
    </row>
    <row r="7" spans="1:11" x14ac:dyDescent="0.35">
      <c r="A7" s="2">
        <f t="shared" ca="1" si="1"/>
        <v>45436.432424421298</v>
      </c>
      <c r="B7" s="1" t="str">
        <f t="shared" si="0"/>
        <v>CHANGE</v>
      </c>
      <c r="C7" s="3" t="s">
        <v>15</v>
      </c>
      <c r="D7" s="10">
        <v>3.7037037037037035E-4</v>
      </c>
      <c r="H7" s="2">
        <f t="shared" ca="1" si="2"/>
        <v>45436.432424421298</v>
      </c>
      <c r="I7" s="1" t="s">
        <v>42</v>
      </c>
      <c r="J7" s="1">
        <f>COUNTIF(Table145[Actie],I7)</f>
        <v>18</v>
      </c>
      <c r="K7" s="10">
        <f ca="1">SUMIFS(Table145[Tijdsduur],Table145[Datum],H7,Table145[Actie],I7)</f>
        <v>3.7500000000000003E-3</v>
      </c>
    </row>
    <row r="8" spans="1:11" x14ac:dyDescent="0.35">
      <c r="A8" s="2">
        <f t="shared" ca="1" si="1"/>
        <v>45436.432424421298</v>
      </c>
      <c r="B8" s="1" t="str">
        <f t="shared" si="0"/>
        <v>REMOVE</v>
      </c>
      <c r="C8" s="3" t="s">
        <v>16</v>
      </c>
      <c r="D8" s="10">
        <v>3.1250000000000001E-4</v>
      </c>
      <c r="H8" s="2">
        <f t="shared" ca="1" si="2"/>
        <v>45436.432424421298</v>
      </c>
      <c r="I8" s="1" t="s">
        <v>41</v>
      </c>
      <c r="J8" s="1">
        <f>COUNTIF(Table145[Actie],I8)</f>
        <v>1</v>
      </c>
      <c r="K8" s="10">
        <f ca="1">SUMIFS(Table145[Tijdsduur],Table145[Datum],H8,Table145[Actie],I8)</f>
        <v>2.9861111111111113E-3</v>
      </c>
    </row>
    <row r="9" spans="1:11" x14ac:dyDescent="0.35">
      <c r="A9" s="2">
        <f t="shared" ca="1" si="1"/>
        <v>45436.432424421298</v>
      </c>
      <c r="B9" s="1" t="str">
        <f t="shared" si="0"/>
        <v>REMOVE</v>
      </c>
      <c r="C9" s="3" t="s">
        <v>17</v>
      </c>
      <c r="D9" s="10">
        <v>1.9675925925925926E-4</v>
      </c>
      <c r="H9" s="2">
        <f t="shared" ca="1" si="2"/>
        <v>45436.432424421298</v>
      </c>
      <c r="I9" s="1" t="s">
        <v>43</v>
      </c>
      <c r="J9" s="1">
        <f>SUM(J5:J8)</f>
        <v>27</v>
      </c>
      <c r="K9" s="10">
        <f ca="1">SUM(K5:K8)</f>
        <v>1.2372685185185184E-2</v>
      </c>
    </row>
    <row r="10" spans="1:11" x14ac:dyDescent="0.35">
      <c r="A10" s="2">
        <f t="shared" ca="1" si="1"/>
        <v>45436.432424421298</v>
      </c>
      <c r="B10" s="1" t="str">
        <f t="shared" si="0"/>
        <v>REMOVE</v>
      </c>
      <c r="C10" s="3" t="s">
        <v>18</v>
      </c>
      <c r="D10" s="10">
        <v>2.199074074074074E-4</v>
      </c>
    </row>
    <row r="11" spans="1:11" x14ac:dyDescent="0.35">
      <c r="A11" s="2">
        <f t="shared" ca="1" si="1"/>
        <v>45436.432424421298</v>
      </c>
      <c r="B11" s="1" t="str">
        <f t="shared" si="0"/>
        <v>REMOVE</v>
      </c>
      <c r="C11" s="3" t="s">
        <v>19</v>
      </c>
      <c r="D11" s="10">
        <v>2.4305555555555552E-4</v>
      </c>
    </row>
    <row r="12" spans="1:11" x14ac:dyDescent="0.35">
      <c r="A12" s="2">
        <f t="shared" ca="1" si="1"/>
        <v>45436.432424421298</v>
      </c>
      <c r="B12" s="1" t="str">
        <f t="shared" si="0"/>
        <v>REMOVE</v>
      </c>
      <c r="C12" s="3" t="s">
        <v>20</v>
      </c>
      <c r="D12" s="10">
        <v>1.6203703703703703E-4</v>
      </c>
    </row>
    <row r="13" spans="1:11" x14ac:dyDescent="0.35">
      <c r="A13" s="2">
        <f t="shared" ca="1" si="1"/>
        <v>45436.432424421298</v>
      </c>
      <c r="B13" s="1" t="str">
        <f t="shared" si="0"/>
        <v>REMOVE</v>
      </c>
      <c r="C13" s="3" t="s">
        <v>21</v>
      </c>
      <c r="D13" s="10">
        <v>2.0833333333333335E-4</v>
      </c>
    </row>
    <row r="14" spans="1:11" x14ac:dyDescent="0.35">
      <c r="A14" s="2">
        <f t="shared" ca="1" si="1"/>
        <v>45436.432424421298</v>
      </c>
      <c r="B14" s="1" t="str">
        <f t="shared" si="0"/>
        <v>REMOVE</v>
      </c>
      <c r="C14" s="3" t="s">
        <v>22</v>
      </c>
      <c r="D14" s="10">
        <v>2.0833333333333335E-4</v>
      </c>
    </row>
    <row r="15" spans="1:11" x14ac:dyDescent="0.35">
      <c r="A15" s="2">
        <f t="shared" ca="1" si="1"/>
        <v>45436.432424421298</v>
      </c>
      <c r="B15" s="1" t="str">
        <f t="shared" si="0"/>
        <v>REMOVE</v>
      </c>
      <c r="C15" s="3" t="s">
        <v>23</v>
      </c>
      <c r="D15" s="10">
        <v>1.9675925925925926E-4</v>
      </c>
    </row>
    <row r="16" spans="1:11" x14ac:dyDescent="0.35">
      <c r="A16" s="2">
        <f t="shared" ca="1" si="1"/>
        <v>45436.432424421298</v>
      </c>
      <c r="B16" s="1" t="str">
        <f t="shared" si="0"/>
        <v>REMOVE</v>
      </c>
      <c r="C16" s="3" t="s">
        <v>24</v>
      </c>
      <c r="D16" s="10">
        <v>2.199074074074074E-4</v>
      </c>
    </row>
    <row r="17" spans="1:6" x14ac:dyDescent="0.35">
      <c r="A17" s="2">
        <f t="shared" ca="1" si="1"/>
        <v>45436.432424421298</v>
      </c>
      <c r="B17" s="1" t="str">
        <f t="shared" si="0"/>
        <v>REMOVE</v>
      </c>
      <c r="C17" s="3" t="s">
        <v>26</v>
      </c>
      <c r="D17" s="10">
        <v>2.0833333333333335E-4</v>
      </c>
    </row>
    <row r="18" spans="1:6" x14ac:dyDescent="0.35">
      <c r="A18" s="2">
        <f t="shared" ca="1" si="1"/>
        <v>45436.432424421298</v>
      </c>
      <c r="B18" s="1" t="str">
        <f t="shared" si="0"/>
        <v>REMOVE</v>
      </c>
      <c r="C18" s="3" t="s">
        <v>27</v>
      </c>
      <c r="D18" s="10">
        <v>2.199074074074074E-4</v>
      </c>
    </row>
    <row r="19" spans="1:6" x14ac:dyDescent="0.35">
      <c r="A19" s="2">
        <f t="shared" ca="1" si="1"/>
        <v>45436.432424421298</v>
      </c>
      <c r="B19" s="1" t="str">
        <f t="shared" si="0"/>
        <v>REMOVE</v>
      </c>
      <c r="C19" s="3" t="s">
        <v>28</v>
      </c>
      <c r="D19" s="10">
        <v>2.0833333333333335E-4</v>
      </c>
    </row>
    <row r="20" spans="1:6" x14ac:dyDescent="0.35">
      <c r="A20" s="2">
        <f t="shared" ca="1" si="1"/>
        <v>45436.432424421298</v>
      </c>
      <c r="B20" s="1" t="str">
        <f t="shared" si="0"/>
        <v>REMOVE</v>
      </c>
      <c r="C20" s="3" t="s">
        <v>29</v>
      </c>
      <c r="D20" s="10">
        <v>1.9675925925925926E-4</v>
      </c>
    </row>
    <row r="21" spans="1:6" x14ac:dyDescent="0.35">
      <c r="A21" s="2">
        <f t="shared" ca="1" si="1"/>
        <v>45436.432424421298</v>
      </c>
      <c r="B21" s="1" t="str">
        <f t="shared" si="0"/>
        <v>REMOVE</v>
      </c>
      <c r="C21" s="3" t="s">
        <v>30</v>
      </c>
      <c r="D21" s="10">
        <v>1.8518518518518518E-4</v>
      </c>
    </row>
    <row r="22" spans="1:6" x14ac:dyDescent="0.35">
      <c r="A22" s="2">
        <f t="shared" ca="1" si="1"/>
        <v>45436.432424421298</v>
      </c>
      <c r="B22" s="1" t="str">
        <f t="shared" si="0"/>
        <v>REMOVE</v>
      </c>
      <c r="C22" s="3" t="s">
        <v>31</v>
      </c>
      <c r="D22" s="10">
        <v>1.7361111111111112E-4</v>
      </c>
    </row>
    <row r="23" spans="1:6" x14ac:dyDescent="0.35">
      <c r="A23" s="2">
        <f t="shared" ca="1" si="1"/>
        <v>45436.432424421298</v>
      </c>
      <c r="B23" s="1" t="str">
        <f t="shared" si="0"/>
        <v>REMOVE</v>
      </c>
      <c r="C23" s="3" t="s">
        <v>32</v>
      </c>
      <c r="D23" s="10">
        <v>1.9675925925925926E-4</v>
      </c>
    </row>
    <row r="24" spans="1:6" x14ac:dyDescent="0.35">
      <c r="A24" s="2">
        <f t="shared" ca="1" si="1"/>
        <v>45436.432424421298</v>
      </c>
      <c r="B24" s="1" t="str">
        <f t="shared" si="0"/>
        <v>REMOVE</v>
      </c>
      <c r="C24" s="3" t="s">
        <v>33</v>
      </c>
      <c r="D24" s="10">
        <v>2.0833333333333335E-4</v>
      </c>
    </row>
    <row r="25" spans="1:6" x14ac:dyDescent="0.35">
      <c r="A25" s="2">
        <f t="shared" ca="1" si="1"/>
        <v>45436.432424421298</v>
      </c>
      <c r="B25" s="1" t="str">
        <f t="shared" si="0"/>
        <v>REMOVE</v>
      </c>
      <c r="C25" s="3" t="s">
        <v>34</v>
      </c>
      <c r="D25" s="10">
        <v>1.8518518518518518E-4</v>
      </c>
    </row>
    <row r="26" spans="1:6" x14ac:dyDescent="0.35">
      <c r="A26" s="2">
        <f t="shared" ca="1" si="1"/>
        <v>45436.432424421298</v>
      </c>
      <c r="B26" s="1" t="str">
        <f t="shared" si="0"/>
        <v>CHANGE</v>
      </c>
      <c r="C26" s="3" t="s">
        <v>35</v>
      </c>
      <c r="D26" s="10">
        <v>1.0879629629629629E-3</v>
      </c>
      <c r="E26" t="s">
        <v>36</v>
      </c>
    </row>
    <row r="27" spans="1:6" x14ac:dyDescent="0.35">
      <c r="A27" s="2">
        <f t="shared" ca="1" si="1"/>
        <v>45436.432424421298</v>
      </c>
      <c r="B27" s="1" t="str">
        <f t="shared" si="0"/>
        <v>CHANGE</v>
      </c>
      <c r="C27" s="3" t="s">
        <v>37</v>
      </c>
      <c r="D27" s="10">
        <v>1.25E-3</v>
      </c>
      <c r="E27" t="s">
        <v>38</v>
      </c>
      <c r="F27" t="s">
        <v>39</v>
      </c>
    </row>
    <row r="28" spans="1:6" x14ac:dyDescent="0.35">
      <c r="A28" s="2">
        <f t="shared" ca="1" si="1"/>
        <v>45436.432424421298</v>
      </c>
      <c r="B28" s="1" t="str">
        <f t="shared" si="0"/>
        <v>UPDATE</v>
      </c>
      <c r="C28" s="3" t="s">
        <v>40</v>
      </c>
      <c r="D28" s="10">
        <v>2.9861111111111113E-3</v>
      </c>
    </row>
    <row r="29" spans="1:6" x14ac:dyDescent="0.35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6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E6F4-2F89-4789-B947-F3B691645BE7}">
  <dimension ref="A1:K30"/>
  <sheetViews>
    <sheetView workbookViewId="0">
      <selection activeCell="D47" sqref="D47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10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0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45345</v>
      </c>
      <c r="B2" s="1" t="str">
        <f t="shared" ref="B2:B28" si="0">IF(ISNUMBER(SEARCH("mkh ",C2)),"ADD",IF(ISNUMBER(SEARCH("chh ",C2)),"CHANGE",IF(ISNUMBER(SEARCH("rmhost ",C2)),"REMOVE",IF(ISNUMBER(SEARCH("Update",C2)),"UPDATE",""))))</f>
        <v>CHANGE</v>
      </c>
      <c r="C2" s="9" t="s">
        <v>357</v>
      </c>
      <c r="D2" s="10">
        <v>4.1666666666666669E-4</v>
      </c>
      <c r="H2" t="s">
        <v>6</v>
      </c>
    </row>
    <row r="3" spans="1:11" x14ac:dyDescent="0.35">
      <c r="A3" s="2">
        <v>45345</v>
      </c>
      <c r="B3" s="1" t="str">
        <f t="shared" si="0"/>
        <v>CHANGE</v>
      </c>
      <c r="C3" s="9" t="s">
        <v>358</v>
      </c>
      <c r="D3" s="10">
        <v>1.8981481481481482E-3</v>
      </c>
      <c r="E3" t="s">
        <v>359</v>
      </c>
    </row>
    <row r="4" spans="1:11" x14ac:dyDescent="0.35">
      <c r="A4" s="2">
        <v>45345</v>
      </c>
      <c r="B4" s="1" t="str">
        <f t="shared" si="0"/>
        <v>REMOVE</v>
      </c>
      <c r="C4" s="9" t="s">
        <v>360</v>
      </c>
      <c r="D4" s="10">
        <v>1.6203703703703703E-4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45345</v>
      </c>
      <c r="B5" s="1" t="str">
        <f t="shared" si="0"/>
        <v>REMOVE</v>
      </c>
      <c r="C5" s="9" t="s">
        <v>361</v>
      </c>
      <c r="D5" s="10">
        <v>1.6203703703703703E-4</v>
      </c>
      <c r="H5" s="2">
        <f>$A$2</f>
        <v>45345</v>
      </c>
      <c r="I5" s="1" t="s">
        <v>5</v>
      </c>
      <c r="J5" s="1">
        <f>COUNTIF(Table14516[Actie],I5)</f>
        <v>2</v>
      </c>
      <c r="K5" s="10">
        <f>SUMIFS(Table14516[Tijdsduur],Table14516[Datum],H5,Table14516[Actie],I5)</f>
        <v>5.6712962962962967E-4</v>
      </c>
    </row>
    <row r="6" spans="1:11" x14ac:dyDescent="0.35">
      <c r="A6" s="2">
        <v>45345</v>
      </c>
      <c r="B6" s="1" t="str">
        <f t="shared" si="0"/>
        <v>REMOVE</v>
      </c>
      <c r="C6" s="9" t="s">
        <v>362</v>
      </c>
      <c r="D6" s="10">
        <v>1.9675925925925926E-4</v>
      </c>
      <c r="H6" s="2">
        <f t="shared" ref="H6:H9" si="1">$A$2</f>
        <v>45345</v>
      </c>
      <c r="I6" s="1" t="s">
        <v>11</v>
      </c>
      <c r="J6" s="1">
        <f>COUNTIF(Table14516[Actie],I6)</f>
        <v>3</v>
      </c>
      <c r="K6" s="10">
        <f>SUMIFS(Table14516[Tijdsduur],Table14516[Datum],H6,Table14516[Actie],I6)</f>
        <v>2.6157407407407405E-3</v>
      </c>
    </row>
    <row r="7" spans="1:11" x14ac:dyDescent="0.35">
      <c r="A7" s="2">
        <v>45345</v>
      </c>
      <c r="B7" s="1" t="str">
        <f t="shared" si="0"/>
        <v>ADD</v>
      </c>
      <c r="C7" s="9" t="s">
        <v>363</v>
      </c>
      <c r="D7" s="10">
        <v>2.6620370370370372E-4</v>
      </c>
      <c r="H7" s="2">
        <f t="shared" si="1"/>
        <v>45345</v>
      </c>
      <c r="I7" s="1" t="s">
        <v>42</v>
      </c>
      <c r="J7" s="1">
        <f>COUNTIF(Table14516[Actie],I7)</f>
        <v>4</v>
      </c>
      <c r="K7" s="10">
        <f>SUMIFS(Table14516[Tijdsduur],Table14516[Datum],H7,Table14516[Actie],I7)</f>
        <v>6.8287037037037036E-4</v>
      </c>
    </row>
    <row r="8" spans="1:11" x14ac:dyDescent="0.35">
      <c r="A8" s="2">
        <v>45345</v>
      </c>
      <c r="B8" s="1" t="str">
        <f t="shared" si="0"/>
        <v>ADD</v>
      </c>
      <c r="C8" s="9" t="s">
        <v>364</v>
      </c>
      <c r="D8" s="10">
        <v>3.0092592592592595E-4</v>
      </c>
      <c r="H8" s="2">
        <f t="shared" si="1"/>
        <v>45345</v>
      </c>
      <c r="I8" s="1" t="s">
        <v>41</v>
      </c>
      <c r="J8" s="1">
        <f>COUNTIF(Table14516[Actie],I8)</f>
        <v>1</v>
      </c>
      <c r="K8" s="10">
        <f>SUMIFS(Table14516[Tijdsduur],Table14516[Datum],H8,Table14516[Actie],I8)</f>
        <v>4.8263888888888887E-3</v>
      </c>
    </row>
    <row r="9" spans="1:11" x14ac:dyDescent="0.35">
      <c r="A9" s="2">
        <v>45345</v>
      </c>
      <c r="B9" s="1" t="str">
        <f t="shared" si="0"/>
        <v>CHANGE</v>
      </c>
      <c r="C9" s="9" t="s">
        <v>365</v>
      </c>
      <c r="D9" s="10">
        <v>3.0092592592592595E-4</v>
      </c>
      <c r="H9" s="2">
        <f t="shared" si="1"/>
        <v>45345</v>
      </c>
      <c r="I9" s="1" t="s">
        <v>43</v>
      </c>
      <c r="J9" s="1">
        <f>SUM(J5:J8)</f>
        <v>10</v>
      </c>
      <c r="K9" s="10">
        <f>SUM(K5:K8)</f>
        <v>8.6921296296296295E-3</v>
      </c>
    </row>
    <row r="10" spans="1:11" x14ac:dyDescent="0.35">
      <c r="A10" s="2">
        <v>45345</v>
      </c>
      <c r="B10" s="1" t="str">
        <f t="shared" si="0"/>
        <v>REMOVE</v>
      </c>
      <c r="C10" s="9" t="s">
        <v>366</v>
      </c>
      <c r="D10" s="10">
        <v>1.6203703703703703E-4</v>
      </c>
    </row>
    <row r="11" spans="1:11" x14ac:dyDescent="0.35">
      <c r="A11" s="2">
        <v>45345</v>
      </c>
      <c r="B11" s="1" t="str">
        <f t="shared" si="0"/>
        <v>UPDATE</v>
      </c>
      <c r="C11" s="3" t="s">
        <v>40</v>
      </c>
      <c r="D11" s="10">
        <v>4.8263888888888887E-3</v>
      </c>
    </row>
    <row r="12" spans="1:11" x14ac:dyDescent="0.35">
      <c r="A12" s="2">
        <v>45345</v>
      </c>
      <c r="B12" s="1" t="str">
        <f t="shared" si="0"/>
        <v/>
      </c>
      <c r="C12" s="3"/>
    </row>
    <row r="13" spans="1:11" x14ac:dyDescent="0.35">
      <c r="A13" s="2">
        <v>45345</v>
      </c>
      <c r="B13" s="1" t="str">
        <f t="shared" si="0"/>
        <v/>
      </c>
      <c r="C13" s="3"/>
    </row>
    <row r="14" spans="1:11" x14ac:dyDescent="0.35">
      <c r="A14" s="2">
        <v>45345</v>
      </c>
      <c r="B14" s="1" t="str">
        <f t="shared" si="0"/>
        <v/>
      </c>
      <c r="C14" s="3"/>
    </row>
    <row r="15" spans="1:11" x14ac:dyDescent="0.35">
      <c r="A15" s="2">
        <v>45345</v>
      </c>
      <c r="B15" s="1" t="str">
        <f t="shared" si="0"/>
        <v/>
      </c>
      <c r="C15" s="3"/>
    </row>
    <row r="16" spans="1:11" x14ac:dyDescent="0.35">
      <c r="A16" s="2">
        <v>45345</v>
      </c>
      <c r="B16" s="1" t="str">
        <f t="shared" si="0"/>
        <v/>
      </c>
      <c r="C16" s="3"/>
    </row>
    <row r="17" spans="1:3" x14ac:dyDescent="0.35">
      <c r="A17" s="2">
        <v>45345</v>
      </c>
      <c r="B17" s="1" t="str">
        <f t="shared" si="0"/>
        <v/>
      </c>
      <c r="C17" s="3"/>
    </row>
    <row r="18" spans="1:3" x14ac:dyDescent="0.35">
      <c r="A18" s="2">
        <v>45345</v>
      </c>
      <c r="B18" s="1" t="str">
        <f t="shared" si="0"/>
        <v/>
      </c>
      <c r="C18" s="3"/>
    </row>
    <row r="19" spans="1:3" x14ac:dyDescent="0.35">
      <c r="A19" s="2">
        <v>45345</v>
      </c>
      <c r="B19" s="1" t="str">
        <f t="shared" si="0"/>
        <v/>
      </c>
      <c r="C19" s="3"/>
    </row>
    <row r="20" spans="1:3" x14ac:dyDescent="0.35">
      <c r="A20" s="2">
        <v>45345</v>
      </c>
      <c r="B20" s="1" t="str">
        <f t="shared" si="0"/>
        <v/>
      </c>
      <c r="C20" s="3"/>
    </row>
    <row r="21" spans="1:3" x14ac:dyDescent="0.35">
      <c r="A21" s="2">
        <v>45345</v>
      </c>
      <c r="B21" s="1" t="str">
        <f t="shared" si="0"/>
        <v/>
      </c>
      <c r="C21" s="3"/>
    </row>
    <row r="22" spans="1:3" x14ac:dyDescent="0.35">
      <c r="A22" s="2">
        <v>45345</v>
      </c>
      <c r="B22" s="1" t="str">
        <f t="shared" si="0"/>
        <v/>
      </c>
      <c r="C22" s="3"/>
    </row>
    <row r="23" spans="1:3" x14ac:dyDescent="0.35">
      <c r="A23" s="2">
        <v>45345</v>
      </c>
      <c r="B23" s="1" t="str">
        <f t="shared" si="0"/>
        <v/>
      </c>
      <c r="C23" s="3"/>
    </row>
    <row r="24" spans="1:3" x14ac:dyDescent="0.35">
      <c r="A24" s="2">
        <v>45345</v>
      </c>
      <c r="B24" s="1" t="str">
        <f t="shared" si="0"/>
        <v/>
      </c>
      <c r="C24" s="3"/>
    </row>
    <row r="25" spans="1:3" x14ac:dyDescent="0.35">
      <c r="A25" s="2">
        <v>45345</v>
      </c>
      <c r="B25" s="1" t="str">
        <f t="shared" si="0"/>
        <v/>
      </c>
      <c r="C25" s="3"/>
    </row>
    <row r="26" spans="1:3" x14ac:dyDescent="0.35">
      <c r="A26" s="2">
        <v>45345</v>
      </c>
      <c r="B26" s="1" t="str">
        <f t="shared" si="0"/>
        <v/>
      </c>
      <c r="C26" s="3"/>
    </row>
    <row r="27" spans="1:3" x14ac:dyDescent="0.35">
      <c r="A27" s="2">
        <v>45345</v>
      </c>
      <c r="B27" s="1" t="str">
        <f t="shared" si="0"/>
        <v/>
      </c>
      <c r="C27" s="3"/>
    </row>
    <row r="28" spans="1:3" x14ac:dyDescent="0.35">
      <c r="A28" s="2">
        <v>45345</v>
      </c>
      <c r="B28" s="1" t="str">
        <f t="shared" si="0"/>
        <v/>
      </c>
      <c r="C28" s="3"/>
    </row>
    <row r="29" spans="1:3" x14ac:dyDescent="0.35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3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7166-04C9-4015-AF33-BE273E909688}">
  <dimension ref="A1:K36"/>
  <sheetViews>
    <sheetView workbookViewId="0">
      <selection activeCell="K5" activeCellId="1" sqref="D2:D36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45344</v>
      </c>
      <c r="B2" s="1" t="s">
        <v>318</v>
      </c>
      <c r="C2" s="3" t="s">
        <v>320</v>
      </c>
      <c r="D2" s="10">
        <v>6.7939814814814816E-3</v>
      </c>
      <c r="E2" t="s">
        <v>319</v>
      </c>
      <c r="H2" t="s">
        <v>6</v>
      </c>
    </row>
    <row r="3" spans="1:11" x14ac:dyDescent="0.35">
      <c r="A3" s="2">
        <v>45344</v>
      </c>
      <c r="B3" s="1" t="str">
        <f t="shared" ref="B3:B28" si="0">IF(ISNUMBER(SEARCH("mkh ",C3)),"ADD",IF(ISNUMBER(SEARCH("chh ",C3)),"CHANGE",IF(ISNUMBER(SEARCH("rmhost ",C3)),"REMOVE",IF(ISNUMBER(SEARCH("Update",C3)),"UPDATE",""))))</f>
        <v>CHANGE</v>
      </c>
      <c r="C3" s="3" t="s">
        <v>322</v>
      </c>
      <c r="D3" s="10">
        <v>3.4722222222222224E-4</v>
      </c>
    </row>
    <row r="4" spans="1:11" x14ac:dyDescent="0.35">
      <c r="A4" s="2">
        <v>45344</v>
      </c>
      <c r="B4" s="1" t="str">
        <f t="shared" si="0"/>
        <v>CHANGE</v>
      </c>
      <c r="C4" s="3" t="s">
        <v>323</v>
      </c>
      <c r="D4" s="10">
        <v>3.5879629629629635E-4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45344</v>
      </c>
      <c r="B5" s="1" t="str">
        <f t="shared" si="0"/>
        <v>CHANGE</v>
      </c>
      <c r="C5" s="3" t="s">
        <v>324</v>
      </c>
      <c r="D5" s="10">
        <v>3.1250000000000001E-4</v>
      </c>
      <c r="H5" s="2">
        <f>$A$2</f>
        <v>45344</v>
      </c>
      <c r="I5" s="1" t="s">
        <v>5</v>
      </c>
      <c r="J5" s="1">
        <f>COUNTIF(Table14515[Actie],I5)</f>
        <v>23</v>
      </c>
      <c r="K5" s="10">
        <f ca="1">SUMIFS(Table14515[Tijdsduur],Table14515[Datum],H5,Table14515[Actie],I5)</f>
        <v>4.386574074074074E-3</v>
      </c>
    </row>
    <row r="6" spans="1:11" x14ac:dyDescent="0.35">
      <c r="A6" s="2">
        <v>45344</v>
      </c>
      <c r="B6" s="1" t="str">
        <f t="shared" si="0"/>
        <v>ADD</v>
      </c>
      <c r="C6" s="3" t="s">
        <v>325</v>
      </c>
      <c r="D6" s="10">
        <v>3.1250000000000001E-4</v>
      </c>
      <c r="H6" s="2">
        <f t="shared" ref="H6:H9" si="1">$A$2</f>
        <v>45344</v>
      </c>
      <c r="I6" s="1" t="s">
        <v>11</v>
      </c>
      <c r="J6" s="1">
        <f>COUNTIF(Table14515[Actie],I6)</f>
        <v>7</v>
      </c>
      <c r="K6" s="10">
        <f ca="1">SUMIFS(Table14515[Tijdsduur],Table14515[Datum],H6,Table14515[Actie],I6)</f>
        <v>3.2175925925925931E-3</v>
      </c>
    </row>
    <row r="7" spans="1:11" x14ac:dyDescent="0.35">
      <c r="A7" s="2">
        <v>45344</v>
      </c>
      <c r="B7" s="1" t="str">
        <f t="shared" si="0"/>
        <v>REMOVE</v>
      </c>
      <c r="C7" s="3" t="s">
        <v>326</v>
      </c>
      <c r="D7" s="10">
        <v>1.8518518518518518E-4</v>
      </c>
      <c r="H7" s="2">
        <f t="shared" si="1"/>
        <v>45344</v>
      </c>
      <c r="I7" s="1" t="s">
        <v>42</v>
      </c>
      <c r="J7" s="1">
        <f>COUNTIF(Table14515[Actie],I7)</f>
        <v>3</v>
      </c>
      <c r="K7" s="10">
        <f ca="1">SUMIFS(Table14515[Tijdsduur],Table14515[Datum],H7,Table14515[Actie],I7)</f>
        <v>3.8194444444444441E-4</v>
      </c>
    </row>
    <row r="8" spans="1:11" x14ac:dyDescent="0.35">
      <c r="A8" s="2">
        <v>45344</v>
      </c>
      <c r="B8" s="1" t="str">
        <f t="shared" si="0"/>
        <v>CHANGE</v>
      </c>
      <c r="C8" s="3" t="s">
        <v>327</v>
      </c>
      <c r="D8" s="10">
        <v>3.0092592592592595E-4</v>
      </c>
      <c r="H8" s="2">
        <f t="shared" si="1"/>
        <v>45344</v>
      </c>
      <c r="I8" s="1" t="s">
        <v>41</v>
      </c>
      <c r="J8" s="1">
        <f>COUNTIF(Table14515[Actie],I8)</f>
        <v>1</v>
      </c>
      <c r="K8" s="10">
        <f ca="1">SUMIFS(Table14515[Tijdsduur],Table14515[Datum],H8,Table14515[Actie],I8)</f>
        <v>2.9629629629629628E-3</v>
      </c>
    </row>
    <row r="9" spans="1:11" x14ac:dyDescent="0.35">
      <c r="A9" s="2">
        <v>45344</v>
      </c>
      <c r="B9" s="1" t="str">
        <f t="shared" si="0"/>
        <v>ADD</v>
      </c>
      <c r="C9" s="3" t="s">
        <v>328</v>
      </c>
      <c r="D9" s="10">
        <v>8.564814814814815E-4</v>
      </c>
      <c r="E9" s="5" t="s">
        <v>71</v>
      </c>
      <c r="H9" s="2">
        <f t="shared" si="1"/>
        <v>45344</v>
      </c>
      <c r="I9" s="1" t="s">
        <v>43</v>
      </c>
      <c r="J9" s="1">
        <f>SUM(J5:J8)</f>
        <v>34</v>
      </c>
      <c r="K9" s="10">
        <f ca="1">SUM(K5:K8)</f>
        <v>1.0949074074074075E-2</v>
      </c>
    </row>
    <row r="10" spans="1:11" x14ac:dyDescent="0.35">
      <c r="A10" s="2">
        <v>45344</v>
      </c>
      <c r="B10" s="1" t="str">
        <f t="shared" si="0"/>
        <v>ADD</v>
      </c>
      <c r="C10" s="3" t="s">
        <v>329</v>
      </c>
      <c r="D10" s="10">
        <v>3.3564814814814812E-4</v>
      </c>
    </row>
    <row r="11" spans="1:11" x14ac:dyDescent="0.35">
      <c r="A11" s="2">
        <v>45344</v>
      </c>
      <c r="B11" s="1" t="str">
        <f t="shared" si="0"/>
        <v>ADD</v>
      </c>
      <c r="C11" s="3" t="s">
        <v>330</v>
      </c>
      <c r="D11" s="10">
        <v>7.9861111111111105E-4</v>
      </c>
      <c r="E11" s="5" t="s">
        <v>71</v>
      </c>
    </row>
    <row r="12" spans="1:11" x14ac:dyDescent="0.35">
      <c r="A12" s="2">
        <v>45344</v>
      </c>
      <c r="B12" s="1" t="str">
        <f t="shared" si="0"/>
        <v>CHANGE</v>
      </c>
      <c r="C12" s="3" t="s">
        <v>331</v>
      </c>
      <c r="D12" s="10">
        <v>3.2407407407407406E-4</v>
      </c>
    </row>
    <row r="13" spans="1:11" x14ac:dyDescent="0.35">
      <c r="A13" s="2">
        <v>45344</v>
      </c>
      <c r="B13" s="1" t="str">
        <f t="shared" si="0"/>
        <v>ADD</v>
      </c>
      <c r="C13" s="3" t="s">
        <v>332</v>
      </c>
      <c r="D13" s="10">
        <v>2.8935185185185189E-4</v>
      </c>
    </row>
    <row r="14" spans="1:11" x14ac:dyDescent="0.35">
      <c r="A14" s="2">
        <v>45344</v>
      </c>
      <c r="B14" s="1" t="str">
        <f t="shared" si="0"/>
        <v>CHANGE</v>
      </c>
      <c r="C14" s="3" t="s">
        <v>333</v>
      </c>
      <c r="D14" s="10">
        <v>1.1689814814814816E-3</v>
      </c>
      <c r="E14" t="s">
        <v>334</v>
      </c>
    </row>
    <row r="15" spans="1:11" x14ac:dyDescent="0.35">
      <c r="A15" s="2">
        <v>45344</v>
      </c>
      <c r="B15" s="1" t="str">
        <f t="shared" si="0"/>
        <v>ADD</v>
      </c>
      <c r="C15" s="3" t="s">
        <v>335</v>
      </c>
      <c r="D15" s="10">
        <v>4.0509259259259258E-4</v>
      </c>
    </row>
    <row r="16" spans="1:11" x14ac:dyDescent="0.35">
      <c r="A16" s="2">
        <v>45344</v>
      </c>
      <c r="B16" s="1" t="str">
        <f t="shared" si="0"/>
        <v>REMOVE</v>
      </c>
      <c r="C16" s="3" t="s">
        <v>336</v>
      </c>
      <c r="D16" s="10">
        <v>1.9675925925925926E-4</v>
      </c>
    </row>
    <row r="17" spans="1:5" x14ac:dyDescent="0.35">
      <c r="A17" s="2">
        <v>45344</v>
      </c>
      <c r="B17" s="1" t="str">
        <f t="shared" si="0"/>
        <v>ADD</v>
      </c>
      <c r="C17" s="3" t="s">
        <v>337</v>
      </c>
      <c r="D17" s="10">
        <v>2.8935185185185189E-4</v>
      </c>
    </row>
    <row r="18" spans="1:5" x14ac:dyDescent="0.35">
      <c r="A18" s="2">
        <v>45344</v>
      </c>
      <c r="B18" s="1" t="str">
        <f t="shared" si="0"/>
        <v>ADD</v>
      </c>
      <c r="C18" s="3" t="s">
        <v>338</v>
      </c>
      <c r="D18" s="10">
        <v>3.1250000000000001E-4</v>
      </c>
    </row>
    <row r="19" spans="1:5" x14ac:dyDescent="0.35">
      <c r="A19" s="2">
        <v>45344</v>
      </c>
      <c r="B19" s="1" t="str">
        <f t="shared" si="0"/>
        <v>ADD</v>
      </c>
      <c r="C19" s="3" t="s">
        <v>339</v>
      </c>
      <c r="D19" s="10">
        <v>4.3981481481481481E-4</v>
      </c>
    </row>
    <row r="20" spans="1:5" x14ac:dyDescent="0.35">
      <c r="A20" s="2">
        <v>45344</v>
      </c>
      <c r="B20" s="1" t="str">
        <f t="shared" si="0"/>
        <v>ADD</v>
      </c>
      <c r="C20" s="3" t="s">
        <v>340</v>
      </c>
      <c r="D20" s="10">
        <v>3.4722222222222224E-4</v>
      </c>
    </row>
    <row r="21" spans="1:5" x14ac:dyDescent="0.35">
      <c r="A21" s="2">
        <v>45344</v>
      </c>
      <c r="B21" s="1" t="str">
        <f t="shared" si="0"/>
        <v>CHANGE</v>
      </c>
      <c r="C21" s="3" t="s">
        <v>341</v>
      </c>
      <c r="D21" s="10">
        <v>4.0509259259259258E-4</v>
      </c>
    </row>
    <row r="22" spans="1:5" x14ac:dyDescent="0.35">
      <c r="A22" s="2">
        <v>45344</v>
      </c>
      <c r="B22" s="1" t="str">
        <f t="shared" si="0"/>
        <v>UPDATE</v>
      </c>
      <c r="C22" s="3" t="s">
        <v>40</v>
      </c>
      <c r="D22" s="10">
        <v>2.9629629629629628E-3</v>
      </c>
    </row>
    <row r="23" spans="1:5" x14ac:dyDescent="0.35">
      <c r="A23" s="2">
        <f t="shared" ref="A23:A35" ca="1" si="2">NOW()</f>
        <v>45436.432424421298</v>
      </c>
      <c r="B23" s="1" t="str">
        <f t="shared" si="0"/>
        <v>ADD</v>
      </c>
      <c r="C23" s="3" t="s">
        <v>342</v>
      </c>
      <c r="D23" s="10">
        <v>1.1458333333333333E-3</v>
      </c>
      <c r="E23" t="s">
        <v>343</v>
      </c>
    </row>
    <row r="24" spans="1:5" x14ac:dyDescent="0.35">
      <c r="A24" s="2">
        <f t="shared" ca="1" si="2"/>
        <v>45436.432424421298</v>
      </c>
      <c r="B24" s="1" t="str">
        <f t="shared" si="0"/>
        <v>REMOVE</v>
      </c>
      <c r="C24" s="3" t="s">
        <v>344</v>
      </c>
      <c r="D24" s="10">
        <v>1.9675925925925926E-4</v>
      </c>
    </row>
    <row r="25" spans="1:5" x14ac:dyDescent="0.35">
      <c r="A25" s="2">
        <f t="shared" ca="1" si="2"/>
        <v>45436.432424421298</v>
      </c>
      <c r="B25" s="1" t="str">
        <f t="shared" si="0"/>
        <v>ADD</v>
      </c>
      <c r="C25" s="3" t="s">
        <v>345</v>
      </c>
      <c r="D25" s="10">
        <v>7.9861111111111105E-4</v>
      </c>
      <c r="E25" t="s">
        <v>343</v>
      </c>
    </row>
    <row r="26" spans="1:5" x14ac:dyDescent="0.35">
      <c r="A26" s="2">
        <f t="shared" ca="1" si="2"/>
        <v>45436.432424421298</v>
      </c>
      <c r="B26" s="1" t="str">
        <f t="shared" si="0"/>
        <v>ADD</v>
      </c>
      <c r="C26" s="3" t="s">
        <v>346</v>
      </c>
      <c r="D26" s="10">
        <v>6.3657407407407402E-4</v>
      </c>
      <c r="E26" t="s">
        <v>343</v>
      </c>
    </row>
    <row r="27" spans="1:5" x14ac:dyDescent="0.35">
      <c r="A27" s="2">
        <f t="shared" ca="1" si="2"/>
        <v>45436.432424421298</v>
      </c>
      <c r="B27" s="1" t="str">
        <f t="shared" si="0"/>
        <v>ADD</v>
      </c>
      <c r="C27" s="3" t="s">
        <v>347</v>
      </c>
      <c r="D27" s="10">
        <v>7.5231481481481471E-4</v>
      </c>
      <c r="E27" t="s">
        <v>343</v>
      </c>
    </row>
    <row r="28" spans="1:5" x14ac:dyDescent="0.35">
      <c r="A28" s="2">
        <f t="shared" ca="1" si="2"/>
        <v>45436.432424421298</v>
      </c>
      <c r="B28" s="1" t="str">
        <f t="shared" si="0"/>
        <v>ADD</v>
      </c>
      <c r="C28" s="3" t="s">
        <v>348</v>
      </c>
      <c r="D28" s="10">
        <v>5.7870370370370378E-4</v>
      </c>
      <c r="E28" t="s">
        <v>343</v>
      </c>
    </row>
    <row r="29" spans="1:5" x14ac:dyDescent="0.35">
      <c r="A29" s="2">
        <f t="shared" ca="1" si="2"/>
        <v>45436.432424421298</v>
      </c>
      <c r="B29" s="1" t="str">
        <f>IF(ISNUMBER(SEARCH("mkh ",C29)),"ADD",IF(ISNUMBER(SEARCH("chh ",C29)),"CHANGE",IF(ISNUMBER(SEARCH("rmhost ",C29)),"REMOVE",IF(ISNUMBER(SEARCH("Update",C29)),"UPDATE",""))))</f>
        <v>ADD</v>
      </c>
      <c r="C29" s="3" t="s">
        <v>349</v>
      </c>
      <c r="D29" s="10">
        <v>6.5972222222222213E-4</v>
      </c>
      <c r="E29" t="s">
        <v>343</v>
      </c>
    </row>
    <row r="30" spans="1:5" x14ac:dyDescent="0.35">
      <c r="A30" s="2">
        <f t="shared" ca="1" si="2"/>
        <v>45436.432424421298</v>
      </c>
      <c r="B30" s="1" t="str">
        <f>IF(ISNUMBER(SEARCH("mkh ",C30)),"ADD",IF(ISNUMBER(SEARCH("chh ",C30)),"CHANGE",IF(ISNUMBER(SEARCH("rmhost ",C30)),"REMOVE",IF(ISNUMBER(SEARCH("Update",C30)),"UPDATE",""))))</f>
        <v>ADD</v>
      </c>
      <c r="C30" s="3" t="s">
        <v>350</v>
      </c>
      <c r="D30" s="10">
        <v>3.1250000000000001E-4</v>
      </c>
    </row>
    <row r="31" spans="1:5" x14ac:dyDescent="0.35">
      <c r="A31" s="2">
        <f t="shared" ca="1" si="2"/>
        <v>45436.432424421298</v>
      </c>
      <c r="B31" s="1" t="str">
        <f t="shared" ref="B31:B35" si="3">IF(ISNUMBER(SEARCH("mkh ",C31)),"ADD",IF(ISNUMBER(SEARCH("chh ",C31)),"CHANGE",IF(ISNUMBER(SEARCH("rmhost ",C31)),"REMOVE",IF(ISNUMBER(SEARCH("Update",C31)),"UPDATE",""))))</f>
        <v>ADD</v>
      </c>
      <c r="C31" s="3" t="s">
        <v>351</v>
      </c>
      <c r="D31" s="10">
        <v>3.3564814814814812E-4</v>
      </c>
    </row>
    <row r="32" spans="1:5" x14ac:dyDescent="0.35">
      <c r="A32" s="2">
        <f t="shared" ca="1" si="2"/>
        <v>45436.432424421298</v>
      </c>
      <c r="B32" s="1" t="str">
        <f t="shared" si="3"/>
        <v>ADD</v>
      </c>
      <c r="C32" s="3" t="s">
        <v>352</v>
      </c>
      <c r="D32" s="10">
        <v>2.8935185185185189E-4</v>
      </c>
    </row>
    <row r="33" spans="1:4" x14ac:dyDescent="0.35">
      <c r="A33" s="2">
        <f t="shared" ca="1" si="2"/>
        <v>45436.432424421298</v>
      </c>
      <c r="B33" s="1" t="str">
        <f t="shared" si="3"/>
        <v>ADD</v>
      </c>
      <c r="C33" s="3" t="s">
        <v>353</v>
      </c>
      <c r="D33" s="10">
        <v>3.2407407407407406E-4</v>
      </c>
    </row>
    <row r="34" spans="1:4" x14ac:dyDescent="0.35">
      <c r="A34" s="2">
        <f t="shared" ca="1" si="2"/>
        <v>45436.432424421298</v>
      </c>
      <c r="B34" s="1" t="str">
        <f t="shared" si="3"/>
        <v>ADD</v>
      </c>
      <c r="C34" s="3" t="s">
        <v>354</v>
      </c>
      <c r="D34" s="10">
        <v>2.6620370370370372E-4</v>
      </c>
    </row>
    <row r="35" spans="1:4" x14ac:dyDescent="0.35">
      <c r="A35" s="2">
        <f t="shared" ca="1" si="2"/>
        <v>45436.432424421298</v>
      </c>
      <c r="B35" s="1" t="str">
        <f t="shared" si="3"/>
        <v>ADD</v>
      </c>
      <c r="C35" s="3" t="s">
        <v>355</v>
      </c>
      <c r="D35" s="10">
        <v>3.1250000000000001E-4</v>
      </c>
    </row>
    <row r="36" spans="1:4" x14ac:dyDescent="0.35">
      <c r="A36" s="2">
        <f ca="1">NOW()</f>
        <v>45436.432424421298</v>
      </c>
      <c r="B36" s="1" t="str">
        <f>IF(ISNUMBER(SEARCH("mkh ",C36)),"ADD",IF(ISNUMBER(SEARCH("chh ",C36)),"CHANGE",IF(ISNUMBER(SEARCH("rmhost ",C36)),"REMOVE",IF(ISNUMBER(SEARCH("Update",C36)),"UPDATE",""))))</f>
        <v>ADD</v>
      </c>
      <c r="C36" s="3" t="s">
        <v>356</v>
      </c>
      <c r="D36" s="10">
        <v>3.1250000000000001E-4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C312-C258-4FC1-BEEB-E93CDB3A5931}">
  <dimension ref="A1:K43"/>
  <sheetViews>
    <sheetView workbookViewId="0">
      <selection activeCell="K5" activeCellId="1" sqref="D2:D43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45343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280</v>
      </c>
      <c r="D2" s="10">
        <v>3.3564814814814812E-4</v>
      </c>
      <c r="H2" t="s">
        <v>6</v>
      </c>
    </row>
    <row r="3" spans="1:11" x14ac:dyDescent="0.35">
      <c r="A3" s="2">
        <v>45343</v>
      </c>
      <c r="B3" s="1" t="str">
        <f t="shared" si="0"/>
        <v>CHANGE</v>
      </c>
      <c r="C3" s="3" t="s">
        <v>281</v>
      </c>
      <c r="D3" s="10">
        <v>3.3564814814814812E-4</v>
      </c>
    </row>
    <row r="4" spans="1:11" x14ac:dyDescent="0.35">
      <c r="A4" s="2">
        <v>45343</v>
      </c>
      <c r="B4" s="1" t="str">
        <f t="shared" si="0"/>
        <v>CHANGE</v>
      </c>
      <c r="C4" s="3" t="s">
        <v>282</v>
      </c>
      <c r="D4" s="10">
        <v>4.0509259259259258E-4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45343</v>
      </c>
      <c r="B5" s="1" t="str">
        <f t="shared" si="0"/>
        <v>CHANGE</v>
      </c>
      <c r="C5" s="3" t="s">
        <v>283</v>
      </c>
      <c r="D5" s="10">
        <v>3.4722222222222224E-4</v>
      </c>
      <c r="H5" s="2">
        <f>$A$2</f>
        <v>45343</v>
      </c>
      <c r="I5" s="1" t="s">
        <v>5</v>
      </c>
      <c r="J5" s="1">
        <f>COUNTIF(Table14514[Actie],I5)</f>
        <v>8</v>
      </c>
      <c r="K5" s="10">
        <f ca="1">SUMIFS(Table14514[Tijdsduur],Table14514[Datum],H5,Table14514[Actie],I5)</f>
        <v>5.7060185185185183E-3</v>
      </c>
    </row>
    <row r="6" spans="1:11" x14ac:dyDescent="0.35">
      <c r="A6" s="2">
        <v>45343</v>
      </c>
      <c r="B6" s="1" t="str">
        <f t="shared" si="0"/>
        <v>ADD</v>
      </c>
      <c r="C6" s="3" t="s">
        <v>284</v>
      </c>
      <c r="D6" s="10">
        <v>6.5972222222222213E-4</v>
      </c>
      <c r="E6" s="5" t="s">
        <v>71</v>
      </c>
      <c r="H6" s="2">
        <f t="shared" ref="H6:H9" si="1">$A$2</f>
        <v>45343</v>
      </c>
      <c r="I6" s="1" t="s">
        <v>11</v>
      </c>
      <c r="J6" s="1">
        <f>COUNTIF(Table14514[Actie],I6)</f>
        <v>13</v>
      </c>
      <c r="K6" s="10">
        <f ca="1">SUMIFS(Table14514[Tijdsduur],Table14514[Datum],H6,Table14514[Actie],I6)</f>
        <v>5.6365740740740734E-3</v>
      </c>
    </row>
    <row r="7" spans="1:11" x14ac:dyDescent="0.35">
      <c r="A7" s="2">
        <v>45343</v>
      </c>
      <c r="B7" s="1" t="str">
        <f t="shared" si="0"/>
        <v>CHANGE</v>
      </c>
      <c r="C7" s="3" t="s">
        <v>285</v>
      </c>
      <c r="D7" s="10">
        <v>4.0509259259259258E-4</v>
      </c>
      <c r="H7" s="2">
        <f t="shared" si="1"/>
        <v>45343</v>
      </c>
      <c r="I7" s="1" t="s">
        <v>42</v>
      </c>
      <c r="J7" s="1">
        <f>COUNTIF(Table14514[Actie],I7)</f>
        <v>20</v>
      </c>
      <c r="K7" s="10">
        <f ca="1">SUMIFS(Table14514[Tijdsduur],Table14514[Datum],H7,Table14514[Actie],I7)</f>
        <v>1.9560185185185184E-3</v>
      </c>
    </row>
    <row r="8" spans="1:11" x14ac:dyDescent="0.35">
      <c r="A8" s="2">
        <v>45343</v>
      </c>
      <c r="B8" s="1" t="str">
        <f t="shared" si="0"/>
        <v>CHANGE</v>
      </c>
      <c r="C8" s="3" t="s">
        <v>286</v>
      </c>
      <c r="D8" s="10">
        <v>3.7037037037037035E-4</v>
      </c>
      <c r="H8" s="2">
        <f t="shared" si="1"/>
        <v>45343</v>
      </c>
      <c r="I8" s="1" t="s">
        <v>41</v>
      </c>
      <c r="J8" s="1">
        <f>COUNTIF(Table14514[Actie],I8)</f>
        <v>1</v>
      </c>
      <c r="K8" s="10">
        <f ca="1">SUMIFS(Table14514[Tijdsduur],Table14514[Datum],H8,Table14514[Actie],I8)</f>
        <v>0</v>
      </c>
    </row>
    <row r="9" spans="1:11" x14ac:dyDescent="0.35">
      <c r="A9" s="2">
        <v>45343</v>
      </c>
      <c r="B9" s="1" t="str">
        <f t="shared" si="0"/>
        <v>CHANGE</v>
      </c>
      <c r="C9" s="3" t="s">
        <v>287</v>
      </c>
      <c r="D9" s="10">
        <v>3.8194444444444446E-4</v>
      </c>
      <c r="H9" s="2">
        <f t="shared" si="1"/>
        <v>45343</v>
      </c>
      <c r="I9" s="1" t="s">
        <v>43</v>
      </c>
      <c r="J9" s="1">
        <f>SUM(J5:J8)</f>
        <v>42</v>
      </c>
      <c r="K9" s="10">
        <f ca="1">SUM(K5:K8)</f>
        <v>1.329861111111111E-2</v>
      </c>
    </row>
    <row r="10" spans="1:11" x14ac:dyDescent="0.35">
      <c r="A10" s="2">
        <v>45343</v>
      </c>
      <c r="B10" s="1" t="str">
        <f t="shared" si="0"/>
        <v>ADD</v>
      </c>
      <c r="C10" s="3" t="s">
        <v>288</v>
      </c>
      <c r="D10" s="10">
        <v>3.2407407407407406E-4</v>
      </c>
    </row>
    <row r="11" spans="1:11" x14ac:dyDescent="0.35">
      <c r="A11" s="2">
        <v>45343</v>
      </c>
      <c r="B11" s="1" t="str">
        <f t="shared" si="0"/>
        <v>CHANGE</v>
      </c>
      <c r="C11" s="3" t="s">
        <v>285</v>
      </c>
      <c r="D11" s="10">
        <v>1.9675925925925928E-3</v>
      </c>
      <c r="E11" t="s">
        <v>289</v>
      </c>
    </row>
    <row r="12" spans="1:11" x14ac:dyDescent="0.35">
      <c r="A12" s="2">
        <v>45343</v>
      </c>
      <c r="B12" s="1" t="str">
        <f t="shared" si="0"/>
        <v>CHANGE</v>
      </c>
      <c r="C12" s="3" t="s">
        <v>290</v>
      </c>
      <c r="D12" s="10">
        <v>4.0509259259259258E-4</v>
      </c>
    </row>
    <row r="13" spans="1:11" x14ac:dyDescent="0.35">
      <c r="A13" s="2">
        <v>45343</v>
      </c>
      <c r="B13" s="1" t="str">
        <f t="shared" si="0"/>
        <v>ADD</v>
      </c>
      <c r="C13" s="3" t="s">
        <v>291</v>
      </c>
      <c r="D13" s="10">
        <v>1.2037037037037038E-3</v>
      </c>
      <c r="E13" s="5" t="s">
        <v>71</v>
      </c>
    </row>
    <row r="14" spans="1:11" x14ac:dyDescent="0.35">
      <c r="A14" s="2">
        <v>45343</v>
      </c>
      <c r="B14" s="1" t="str">
        <f t="shared" si="0"/>
        <v>ADD</v>
      </c>
      <c r="C14" s="3" t="s">
        <v>292</v>
      </c>
      <c r="D14" s="10">
        <v>1.4699074074074074E-3</v>
      </c>
    </row>
    <row r="15" spans="1:11" x14ac:dyDescent="0.35">
      <c r="A15" s="2">
        <v>45343</v>
      </c>
      <c r="B15" s="1" t="str">
        <f t="shared" si="0"/>
        <v>ADD</v>
      </c>
      <c r="C15" s="3" t="s">
        <v>279</v>
      </c>
      <c r="D15" s="10">
        <v>1.712962962962963E-3</v>
      </c>
      <c r="E15" t="s">
        <v>289</v>
      </c>
    </row>
    <row r="16" spans="1:11" x14ac:dyDescent="0.35">
      <c r="A16" s="2">
        <v>45343</v>
      </c>
      <c r="B16" s="1" t="str">
        <f t="shared" si="0"/>
        <v>CHANGE</v>
      </c>
      <c r="C16" s="3" t="s">
        <v>293</v>
      </c>
      <c r="D16" s="10">
        <v>3.4722222222222224E-4</v>
      </c>
    </row>
    <row r="17" spans="1:4" x14ac:dyDescent="0.35">
      <c r="A17" s="2">
        <v>45343</v>
      </c>
      <c r="B17" s="1" t="str">
        <f t="shared" si="0"/>
        <v>CHANGE</v>
      </c>
      <c r="C17" s="3" t="s">
        <v>294</v>
      </c>
      <c r="D17" s="10">
        <v>3.2407407407407406E-4</v>
      </c>
    </row>
    <row r="18" spans="1:4" x14ac:dyDescent="0.35">
      <c r="A18" s="2">
        <v>45343</v>
      </c>
      <c r="B18" s="1" t="str">
        <f t="shared" si="0"/>
        <v>REMOVE</v>
      </c>
      <c r="C18" s="3" t="s">
        <v>295</v>
      </c>
      <c r="D18" s="10">
        <v>1.7361111111111112E-4</v>
      </c>
    </row>
    <row r="19" spans="1:4" x14ac:dyDescent="0.35">
      <c r="A19" s="2">
        <v>45343</v>
      </c>
      <c r="B19" s="1" t="str">
        <f t="shared" si="0"/>
        <v>REMOVE</v>
      </c>
      <c r="C19" s="3" t="s">
        <v>296</v>
      </c>
      <c r="D19" s="10">
        <v>1.8518518518518518E-4</v>
      </c>
    </row>
    <row r="20" spans="1:4" x14ac:dyDescent="0.35">
      <c r="A20" s="2">
        <v>45343</v>
      </c>
      <c r="B20" s="1" t="str">
        <f t="shared" si="0"/>
        <v>REMOVE</v>
      </c>
      <c r="C20" s="3" t="s">
        <v>297</v>
      </c>
      <c r="D20" s="10">
        <v>1.8518518518518518E-4</v>
      </c>
    </row>
    <row r="21" spans="1:4" x14ac:dyDescent="0.35">
      <c r="A21" s="2">
        <v>45343</v>
      </c>
      <c r="B21" s="1" t="str">
        <f t="shared" si="0"/>
        <v>CHANGE</v>
      </c>
      <c r="C21" s="3" t="s">
        <v>298</v>
      </c>
      <c r="D21" s="10">
        <v>3.4722222222222224E-4</v>
      </c>
    </row>
    <row r="22" spans="1:4" x14ac:dyDescent="0.35">
      <c r="A22" s="2">
        <v>45343</v>
      </c>
      <c r="B22" s="1" t="str">
        <f t="shared" si="0"/>
        <v>REMOVE</v>
      </c>
      <c r="C22" s="3" t="s">
        <v>299</v>
      </c>
      <c r="D22" s="10">
        <v>1.7361111111111112E-4</v>
      </c>
    </row>
    <row r="23" spans="1:4" x14ac:dyDescent="0.35">
      <c r="A23" s="2">
        <v>45343</v>
      </c>
      <c r="B23" s="1" t="str">
        <f t="shared" si="0"/>
        <v>REMOVE</v>
      </c>
      <c r="C23" s="3" t="s">
        <v>300</v>
      </c>
      <c r="D23" s="10">
        <v>1.6203703703703703E-4</v>
      </c>
    </row>
    <row r="24" spans="1:4" x14ac:dyDescent="0.35">
      <c r="A24" s="2">
        <v>45343</v>
      </c>
      <c r="B24" s="1" t="str">
        <f t="shared" si="0"/>
        <v>REMOVE</v>
      </c>
      <c r="C24" s="3" t="s">
        <v>301</v>
      </c>
      <c r="D24" s="10">
        <v>1.9675925925925926E-4</v>
      </c>
    </row>
    <row r="25" spans="1:4" x14ac:dyDescent="0.35">
      <c r="A25" s="2">
        <v>45343</v>
      </c>
      <c r="B25" s="1" t="str">
        <f t="shared" si="0"/>
        <v>REMOVE</v>
      </c>
      <c r="C25" s="3" t="s">
        <v>302</v>
      </c>
      <c r="D25" s="10">
        <v>1.6203703703703703E-4</v>
      </c>
    </row>
    <row r="26" spans="1:4" x14ac:dyDescent="0.35">
      <c r="A26" s="2">
        <v>45343</v>
      </c>
      <c r="B26" s="1" t="str">
        <f t="shared" si="0"/>
        <v>REMOVE</v>
      </c>
      <c r="C26" s="3" t="s">
        <v>303</v>
      </c>
      <c r="D26" s="10">
        <v>3.0092592592592595E-4</v>
      </c>
    </row>
    <row r="27" spans="1:4" x14ac:dyDescent="0.35">
      <c r="A27" s="2">
        <v>45343</v>
      </c>
      <c r="B27" s="1" t="str">
        <f t="shared" si="0"/>
        <v>REMOVE</v>
      </c>
      <c r="C27" s="3" t="s">
        <v>304</v>
      </c>
      <c r="D27" s="10">
        <v>2.3148148148148146E-4</v>
      </c>
    </row>
    <row r="28" spans="1:4" x14ac:dyDescent="0.35">
      <c r="A28" s="2">
        <v>45343</v>
      </c>
      <c r="B28" s="1" t="str">
        <f t="shared" si="0"/>
        <v>REMOVE</v>
      </c>
      <c r="C28" s="3" t="s">
        <v>305</v>
      </c>
      <c r="D28" s="10">
        <v>1.8518518518518518E-4</v>
      </c>
    </row>
    <row r="29" spans="1:4" x14ac:dyDescent="0.35">
      <c r="A29" s="2">
        <f t="shared" ref="A29:A39" ca="1" si="2">NOW()</f>
        <v>45436.432424421298</v>
      </c>
      <c r="B29" s="1" t="str">
        <f>IF(ISNUMBER(SEARCH("mkh ",C29)),"ADD",IF(ISNUMBER(SEARCH("chh ",C29)),"CHANGE",IF(ISNUMBER(SEARCH("rmhost ",C29)),"REMOVE",IF(ISNUMBER(SEARCH("Update",C29)),"UPDATE",""))))</f>
        <v>REMOVE</v>
      </c>
      <c r="C29" s="3" t="s">
        <v>306</v>
      </c>
      <c r="D29" s="10">
        <v>1.6203703703703703E-4</v>
      </c>
    </row>
    <row r="30" spans="1:4" x14ac:dyDescent="0.35">
      <c r="A30" s="2">
        <f t="shared" ca="1" si="2"/>
        <v>45436.432424421298</v>
      </c>
      <c r="B30" s="1" t="str">
        <f>IF(ISNUMBER(SEARCH("mkh ",C30)),"ADD",IF(ISNUMBER(SEARCH("chh ",C30)),"CHANGE",IF(ISNUMBER(SEARCH("rmhost ",C30)),"REMOVE",IF(ISNUMBER(SEARCH("Update",C30)),"UPDATE",""))))</f>
        <v>REMOVE</v>
      </c>
      <c r="C30" s="3" t="s">
        <v>307</v>
      </c>
      <c r="D30" s="10">
        <v>1.5046296296296297E-4</v>
      </c>
    </row>
    <row r="31" spans="1:4" x14ac:dyDescent="0.35">
      <c r="A31" s="2">
        <f t="shared" ca="1" si="2"/>
        <v>45436.432424421298</v>
      </c>
      <c r="B31" s="1" t="str">
        <f t="shared" ref="B31:B39" si="3">IF(ISNUMBER(SEARCH("mkh ",C31)),"ADD",IF(ISNUMBER(SEARCH("chh ",C31)),"CHANGE",IF(ISNUMBER(SEARCH("rmhost ",C31)),"REMOVE",IF(ISNUMBER(SEARCH("Update",C31)),"UPDATE",""))))</f>
        <v>REMOVE</v>
      </c>
      <c r="C31" s="3" t="s">
        <v>308</v>
      </c>
      <c r="D31" s="10">
        <v>1.8518518518518518E-4</v>
      </c>
    </row>
    <row r="32" spans="1:4" x14ac:dyDescent="0.35">
      <c r="A32" s="2">
        <f t="shared" ca="1" si="2"/>
        <v>45436.432424421298</v>
      </c>
      <c r="B32" s="1" t="str">
        <f t="shared" si="3"/>
        <v>REMOVE</v>
      </c>
      <c r="C32" s="3" t="s">
        <v>309</v>
      </c>
      <c r="D32" s="10">
        <v>2.199074074074074E-4</v>
      </c>
    </row>
    <row r="33" spans="1:5" x14ac:dyDescent="0.35">
      <c r="A33" s="2">
        <f t="shared" ca="1" si="2"/>
        <v>45436.432424421298</v>
      </c>
      <c r="B33" s="1" t="str">
        <f t="shared" si="3"/>
        <v>REMOVE</v>
      </c>
      <c r="C33" s="3" t="s">
        <v>310</v>
      </c>
      <c r="D33" s="10">
        <v>1.6203703703703703E-4</v>
      </c>
    </row>
    <row r="34" spans="1:5" x14ac:dyDescent="0.35">
      <c r="A34" s="2">
        <f t="shared" ca="1" si="2"/>
        <v>45436.432424421298</v>
      </c>
      <c r="B34" s="1" t="str">
        <f t="shared" si="3"/>
        <v>REMOVE</v>
      </c>
      <c r="C34" s="3" t="s">
        <v>311</v>
      </c>
      <c r="D34" s="10">
        <v>1.7361111111111112E-4</v>
      </c>
    </row>
    <row r="35" spans="1:5" x14ac:dyDescent="0.35">
      <c r="A35" s="2">
        <f t="shared" ca="1" si="2"/>
        <v>45436.432424421298</v>
      </c>
      <c r="B35" s="1" t="str">
        <f t="shared" si="3"/>
        <v>REMOVE</v>
      </c>
      <c r="C35" s="3" t="s">
        <v>312</v>
      </c>
      <c r="D35" s="10">
        <v>1.5046296296296297E-4</v>
      </c>
    </row>
    <row r="36" spans="1:5" x14ac:dyDescent="0.35">
      <c r="A36" s="2">
        <f t="shared" ca="1" si="2"/>
        <v>45436.432424421298</v>
      </c>
      <c r="B36" s="1" t="str">
        <f t="shared" si="3"/>
        <v>REMOVE</v>
      </c>
      <c r="C36" s="3" t="s">
        <v>313</v>
      </c>
      <c r="D36" s="10">
        <v>1.6203703703703703E-4</v>
      </c>
    </row>
    <row r="37" spans="1:5" x14ac:dyDescent="0.35">
      <c r="A37" s="2">
        <f t="shared" ca="1" si="2"/>
        <v>45436.432424421298</v>
      </c>
      <c r="B37" s="1" t="str">
        <f t="shared" si="3"/>
        <v>CHANGE</v>
      </c>
      <c r="C37" s="3" t="s">
        <v>314</v>
      </c>
      <c r="D37" s="10">
        <v>3.9351851851851852E-4</v>
      </c>
    </row>
    <row r="38" spans="1:5" x14ac:dyDescent="0.35">
      <c r="A38" s="2">
        <f t="shared" ca="1" si="2"/>
        <v>45436.432424421298</v>
      </c>
      <c r="B38" s="1" t="str">
        <f t="shared" si="3"/>
        <v>CHANGE</v>
      </c>
      <c r="C38" s="3" t="s">
        <v>315</v>
      </c>
      <c r="D38" s="10">
        <v>4.0509259259259258E-4</v>
      </c>
    </row>
    <row r="39" spans="1:5" x14ac:dyDescent="0.35">
      <c r="A39" s="2">
        <f t="shared" ca="1" si="2"/>
        <v>45436.432424421298</v>
      </c>
      <c r="B39" s="1" t="str">
        <f t="shared" si="3"/>
        <v>REMOVE</v>
      </c>
      <c r="C39" s="3" t="s">
        <v>316</v>
      </c>
      <c r="D39" s="10">
        <v>1.7361111111111112E-4</v>
      </c>
    </row>
    <row r="40" spans="1:5" x14ac:dyDescent="0.35">
      <c r="A40" s="2">
        <f t="shared" ref="A40:A42" ca="1" si="4">NOW()</f>
        <v>45436.432424421298</v>
      </c>
      <c r="B40" s="1" t="str">
        <f t="shared" ref="B40:B42" si="5">IF(ISNUMBER(SEARCH("mkh ",C40)),"ADD",IF(ISNUMBER(SEARCH("chh ",C40)),"CHANGE",IF(ISNUMBER(SEARCH("rmhost ",C40)),"REMOVE",IF(ISNUMBER(SEARCH("Update",C40)),"UPDATE",""))))</f>
        <v>ADD</v>
      </c>
      <c r="C40" s="3" t="s">
        <v>317</v>
      </c>
      <c r="D40" s="10">
        <v>7.407407407407407E-4</v>
      </c>
    </row>
    <row r="41" spans="1:5" x14ac:dyDescent="0.35">
      <c r="A41" s="2">
        <f t="shared" ca="1" si="4"/>
        <v>45436.432424421298</v>
      </c>
      <c r="B41" s="1" t="str">
        <f t="shared" si="5"/>
        <v>ADD</v>
      </c>
      <c r="C41" s="3" t="s">
        <v>317</v>
      </c>
      <c r="D41" s="10">
        <v>9.4907407407407408E-4</v>
      </c>
      <c r="E41" t="s">
        <v>289</v>
      </c>
    </row>
    <row r="42" spans="1:5" x14ac:dyDescent="0.35">
      <c r="A42" s="2">
        <f t="shared" ca="1" si="4"/>
        <v>45436.432424421298</v>
      </c>
      <c r="B42" s="1" t="str">
        <f t="shared" si="5"/>
        <v>UPDATE</v>
      </c>
      <c r="C42" s="3" t="s">
        <v>40</v>
      </c>
      <c r="D42" s="10">
        <v>4.5138888888888893E-3</v>
      </c>
    </row>
    <row r="43" spans="1:5" x14ac:dyDescent="0.35">
      <c r="A43" s="2">
        <f ca="1">NOW()</f>
        <v>45436.432424421298</v>
      </c>
      <c r="B43" s="1" t="str">
        <f>IF(ISNUMBER(SEARCH("mkh ",C43)),"ADD",IF(ISNUMBER(SEARCH("chh ",C43)),"CHANGE",IF(ISNUMBER(SEARCH("rmhost ",C43)),"REMOVE",IF(ISNUMBER(SEARCH("Update",C43)),"UPDATE",""))))</f>
        <v>REMOVE</v>
      </c>
      <c r="C43" s="3" t="s">
        <v>321</v>
      </c>
      <c r="D43" s="10">
        <v>2.8935185185185189E-4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8548-07E3-4F30-A7AC-5814D365A910}">
  <dimension ref="A1:K30"/>
  <sheetViews>
    <sheetView workbookViewId="0">
      <selection activeCell="K5" activeCellId="1" sqref="D2:D25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45342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257</v>
      </c>
      <c r="D2" s="10">
        <v>8.1018518518518516E-4</v>
      </c>
      <c r="E2" s="5" t="s">
        <v>71</v>
      </c>
      <c r="H2" t="s">
        <v>6</v>
      </c>
    </row>
    <row r="3" spans="1:11" x14ac:dyDescent="0.35">
      <c r="A3" s="2">
        <v>45342</v>
      </c>
      <c r="B3" s="1" t="str">
        <f t="shared" si="0"/>
        <v>CHANGE</v>
      </c>
      <c r="C3" s="3" t="s">
        <v>258</v>
      </c>
      <c r="D3" s="10">
        <v>3.4722222222222224E-4</v>
      </c>
    </row>
    <row r="4" spans="1:11" x14ac:dyDescent="0.35">
      <c r="A4" s="2">
        <v>45342</v>
      </c>
      <c r="B4" s="1" t="str">
        <f t="shared" si="0"/>
        <v>CHANGE</v>
      </c>
      <c r="C4" s="3" t="s">
        <v>259</v>
      </c>
      <c r="D4" s="10">
        <v>3.3564814814814812E-4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45342</v>
      </c>
      <c r="B5" s="1" t="str">
        <f t="shared" si="0"/>
        <v>ADD</v>
      </c>
      <c r="C5" s="3" t="s">
        <v>260</v>
      </c>
      <c r="D5" s="10">
        <v>3.0092592592592595E-4</v>
      </c>
      <c r="H5" s="2">
        <f>$A$2</f>
        <v>45342</v>
      </c>
      <c r="I5" s="1" t="s">
        <v>5</v>
      </c>
      <c r="J5" s="1">
        <f>COUNTIF(Table14513[Actie],I5)</f>
        <v>12</v>
      </c>
      <c r="K5" s="10">
        <f>SUMIFS(Table14513[Tijdsduur],Table14513[Datum],H5,Table14513[Actie],I5)</f>
        <v>4.6180555555555558E-3</v>
      </c>
    </row>
    <row r="6" spans="1:11" x14ac:dyDescent="0.35">
      <c r="A6" s="2">
        <v>45342</v>
      </c>
      <c r="B6" s="1" t="str">
        <f t="shared" si="0"/>
        <v>ADD</v>
      </c>
      <c r="C6" s="3" t="s">
        <v>261</v>
      </c>
      <c r="D6" s="10">
        <v>3.4722222222222224E-4</v>
      </c>
      <c r="H6" s="2">
        <f t="shared" ref="H6:H9" si="1">$A$2</f>
        <v>45342</v>
      </c>
      <c r="I6" s="1" t="s">
        <v>11</v>
      </c>
      <c r="J6" s="1">
        <f>COUNTIF(Table14513[Actie],I6)</f>
        <v>11</v>
      </c>
      <c r="K6" s="10">
        <f>SUMIFS(Table14513[Tijdsduur],Table14513[Datum],H6,Table14513[Actie],I6)</f>
        <v>3.634259259259259E-3</v>
      </c>
    </row>
    <row r="7" spans="1:11" x14ac:dyDescent="0.35">
      <c r="A7" s="2">
        <v>45342</v>
      </c>
      <c r="B7" s="1" t="str">
        <f t="shared" si="0"/>
        <v>CHANGE</v>
      </c>
      <c r="C7" s="3" t="s">
        <v>262</v>
      </c>
      <c r="D7" s="10">
        <v>3.4722222222222224E-4</v>
      </c>
      <c r="H7" s="2">
        <f t="shared" si="1"/>
        <v>45342</v>
      </c>
      <c r="I7" s="1" t="s">
        <v>42</v>
      </c>
      <c r="J7" s="1">
        <f>COUNTIF(Table14513[Actie],I7)</f>
        <v>0</v>
      </c>
      <c r="K7" s="10">
        <f>SUMIFS(Table14513[Tijdsduur],Table14513[Datum],H7,Table14513[Actie],I7)</f>
        <v>0</v>
      </c>
    </row>
    <row r="8" spans="1:11" x14ac:dyDescent="0.35">
      <c r="A8" s="2">
        <v>45342</v>
      </c>
      <c r="B8" s="1" t="str">
        <f t="shared" si="0"/>
        <v>CHANGE</v>
      </c>
      <c r="C8" s="3" t="s">
        <v>262</v>
      </c>
      <c r="D8" s="10">
        <v>2.6620370370370372E-4</v>
      </c>
      <c r="E8" t="s">
        <v>263</v>
      </c>
      <c r="H8" s="2">
        <f t="shared" si="1"/>
        <v>45342</v>
      </c>
      <c r="I8" s="1" t="s">
        <v>41</v>
      </c>
      <c r="J8" s="1">
        <f>COUNTIF(Table14513[Actie],I8)</f>
        <v>1</v>
      </c>
      <c r="K8" s="10">
        <f>SUMIFS(Table14513[Tijdsduur],Table14513[Datum],H8,Table14513[Actie],I8)</f>
        <v>1.2037037037037038E-3</v>
      </c>
    </row>
    <row r="9" spans="1:11" x14ac:dyDescent="0.35">
      <c r="A9" s="2">
        <v>45342</v>
      </c>
      <c r="B9" s="1" t="str">
        <f t="shared" si="0"/>
        <v>ADD</v>
      </c>
      <c r="C9" s="3" t="s">
        <v>264</v>
      </c>
      <c r="D9" s="10">
        <v>3.7037037037037035E-4</v>
      </c>
      <c r="H9" s="2">
        <f t="shared" si="1"/>
        <v>45342</v>
      </c>
      <c r="I9" s="1" t="s">
        <v>43</v>
      </c>
      <c r="J9" s="1">
        <f>SUM(J5:J8)</f>
        <v>24</v>
      </c>
      <c r="K9" s="10">
        <f>SUM(K5:K8)</f>
        <v>9.4560185185185181E-3</v>
      </c>
    </row>
    <row r="10" spans="1:11" x14ac:dyDescent="0.35">
      <c r="A10" s="2">
        <v>45342</v>
      </c>
      <c r="B10" s="1" t="str">
        <f t="shared" si="0"/>
        <v>ADD</v>
      </c>
      <c r="C10" s="3" t="s">
        <v>265</v>
      </c>
      <c r="D10" s="10">
        <v>3.3564814814814812E-4</v>
      </c>
    </row>
    <row r="11" spans="1:11" x14ac:dyDescent="0.35">
      <c r="A11" s="2">
        <v>45342</v>
      </c>
      <c r="B11" s="1" t="str">
        <f t="shared" si="0"/>
        <v>ADD</v>
      </c>
      <c r="C11" s="3" t="s">
        <v>266</v>
      </c>
      <c r="D11" s="10">
        <v>3.2407407407407406E-4</v>
      </c>
    </row>
    <row r="12" spans="1:11" x14ac:dyDescent="0.35">
      <c r="A12" s="2">
        <v>45342</v>
      </c>
      <c r="B12" s="1" t="str">
        <f t="shared" si="0"/>
        <v>CHANGE</v>
      </c>
      <c r="C12" s="3" t="s">
        <v>267</v>
      </c>
      <c r="D12" s="10">
        <v>3.2407407407407406E-4</v>
      </c>
    </row>
    <row r="13" spans="1:11" x14ac:dyDescent="0.35">
      <c r="A13" s="2">
        <v>45342</v>
      </c>
      <c r="B13" s="1" t="str">
        <f t="shared" si="0"/>
        <v>CHANGE</v>
      </c>
      <c r="C13" s="3" t="s">
        <v>268</v>
      </c>
      <c r="D13" s="10">
        <v>3.2407407407407406E-4</v>
      </c>
    </row>
    <row r="14" spans="1:11" x14ac:dyDescent="0.35">
      <c r="A14" s="2">
        <v>45342</v>
      </c>
      <c r="B14" s="1" t="str">
        <f t="shared" si="0"/>
        <v>ADD</v>
      </c>
      <c r="C14" s="3" t="s">
        <v>269</v>
      </c>
      <c r="D14" s="10">
        <v>3.4722222222222224E-4</v>
      </c>
    </row>
    <row r="15" spans="1:11" x14ac:dyDescent="0.35">
      <c r="A15" s="2">
        <v>45342</v>
      </c>
      <c r="B15" s="1" t="str">
        <f t="shared" si="0"/>
        <v>CHANGE</v>
      </c>
      <c r="C15" s="3" t="s">
        <v>270</v>
      </c>
      <c r="D15" s="10">
        <v>3.9351851851851852E-4</v>
      </c>
    </row>
    <row r="16" spans="1:11" x14ac:dyDescent="0.35">
      <c r="A16" s="2">
        <v>45342</v>
      </c>
      <c r="B16" s="1" t="str">
        <f t="shared" si="0"/>
        <v>ADD</v>
      </c>
      <c r="C16" s="3" t="s">
        <v>271</v>
      </c>
      <c r="D16" s="10">
        <v>3.7037037037037035E-4</v>
      </c>
    </row>
    <row r="17" spans="1:4" x14ac:dyDescent="0.35">
      <c r="A17" s="2">
        <v>45342</v>
      </c>
      <c r="B17" s="1" t="str">
        <f t="shared" si="0"/>
        <v>CHANGE</v>
      </c>
      <c r="C17" s="3" t="s">
        <v>272</v>
      </c>
      <c r="D17" s="10">
        <v>3.5879629629629635E-4</v>
      </c>
    </row>
    <row r="18" spans="1:4" x14ac:dyDescent="0.35">
      <c r="A18" s="2">
        <v>45342</v>
      </c>
      <c r="B18" s="1" t="str">
        <f t="shared" si="0"/>
        <v>CHANGE</v>
      </c>
      <c r="C18" s="3" t="s">
        <v>273</v>
      </c>
      <c r="D18" s="10">
        <v>3.0092592592592595E-4</v>
      </c>
    </row>
    <row r="19" spans="1:4" x14ac:dyDescent="0.35">
      <c r="A19" s="2">
        <v>45342</v>
      </c>
      <c r="B19" s="1" t="str">
        <f t="shared" si="0"/>
        <v>CHANGE</v>
      </c>
      <c r="C19" s="3" t="s">
        <v>274</v>
      </c>
      <c r="D19" s="10">
        <v>3.1250000000000001E-4</v>
      </c>
    </row>
    <row r="20" spans="1:4" x14ac:dyDescent="0.35">
      <c r="A20" s="2">
        <v>45342</v>
      </c>
      <c r="B20" s="1" t="str">
        <f t="shared" si="0"/>
        <v>CHANGE</v>
      </c>
      <c r="C20" s="3" t="s">
        <v>275</v>
      </c>
      <c r="D20" s="10">
        <v>3.2407407407407406E-4</v>
      </c>
    </row>
    <row r="21" spans="1:4" x14ac:dyDescent="0.35">
      <c r="A21" s="2">
        <v>45342</v>
      </c>
      <c r="B21" s="1" t="str">
        <f t="shared" si="0"/>
        <v>ADD</v>
      </c>
      <c r="C21" s="3" t="s">
        <v>276</v>
      </c>
      <c r="D21" s="10">
        <v>3.2407407407407406E-4</v>
      </c>
    </row>
    <row r="22" spans="1:4" x14ac:dyDescent="0.35">
      <c r="A22" s="2">
        <v>45342</v>
      </c>
      <c r="B22" s="1" t="str">
        <f t="shared" si="0"/>
        <v>ADD</v>
      </c>
      <c r="C22" s="3" t="s">
        <v>277</v>
      </c>
      <c r="D22" s="10">
        <v>3.3564814814814812E-4</v>
      </c>
    </row>
    <row r="23" spans="1:4" x14ac:dyDescent="0.35">
      <c r="A23" s="2">
        <v>45342</v>
      </c>
      <c r="B23" s="1" t="str">
        <f t="shared" si="0"/>
        <v>ADD</v>
      </c>
      <c r="C23" s="3" t="s">
        <v>278</v>
      </c>
      <c r="D23" s="10">
        <v>3.2407407407407406E-4</v>
      </c>
    </row>
    <row r="24" spans="1:4" x14ac:dyDescent="0.35">
      <c r="A24" s="2">
        <v>45342</v>
      </c>
      <c r="B24" s="1" t="str">
        <f t="shared" si="0"/>
        <v>UPDATE</v>
      </c>
      <c r="C24" s="3" t="s">
        <v>40</v>
      </c>
      <c r="D24" s="10">
        <v>1.2037037037037038E-3</v>
      </c>
    </row>
    <row r="25" spans="1:4" x14ac:dyDescent="0.35">
      <c r="A25" s="2">
        <v>45342</v>
      </c>
      <c r="B25" s="1" t="str">
        <f t="shared" si="0"/>
        <v>ADD</v>
      </c>
      <c r="C25" s="3" t="s">
        <v>279</v>
      </c>
      <c r="D25" s="10">
        <v>4.2824074074074075E-4</v>
      </c>
    </row>
    <row r="26" spans="1:4" x14ac:dyDescent="0.35">
      <c r="A26" s="2"/>
      <c r="B26" s="1" t="str">
        <f t="shared" si="0"/>
        <v/>
      </c>
      <c r="C26" s="3"/>
    </row>
    <row r="27" spans="1:4" x14ac:dyDescent="0.35">
      <c r="A27" s="2"/>
      <c r="B27" s="1" t="str">
        <f t="shared" si="0"/>
        <v/>
      </c>
      <c r="C27" s="3"/>
    </row>
    <row r="28" spans="1:4" x14ac:dyDescent="0.35">
      <c r="A28" s="2"/>
      <c r="B28" s="1" t="str">
        <f t="shared" si="0"/>
        <v/>
      </c>
      <c r="C28" s="3"/>
    </row>
    <row r="29" spans="1:4" x14ac:dyDescent="0.35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4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6BBE-2C83-432E-8619-BA8A8B1B6480}">
  <dimension ref="A1:K30"/>
  <sheetViews>
    <sheetView workbookViewId="0">
      <selection activeCell="K5" activeCellId="1" sqref="D2:D21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45341</v>
      </c>
      <c r="B2" s="1" t="str">
        <f t="shared" ref="B2:B28" si="0">IF(ISNUMBER(SEARCH("mkh ",C2)),"ADD",IF(ISNUMBER(SEARCH("chh ",C2)),"CHANGE",IF(ISNUMBER(SEARCH("rmhost ",C2)),"REMOVE",IF(ISNUMBER(SEARCH("Update",C2)),"UPDATE",""))))</f>
        <v>CHANGE</v>
      </c>
      <c r="C2" s="3" t="s">
        <v>195</v>
      </c>
      <c r="D2" s="10">
        <v>3.4722222222222224E-4</v>
      </c>
      <c r="H2" t="s">
        <v>6</v>
      </c>
    </row>
    <row r="3" spans="1:11" x14ac:dyDescent="0.35">
      <c r="A3" s="2">
        <v>45341</v>
      </c>
      <c r="B3" s="1" t="str">
        <f t="shared" si="0"/>
        <v>ADD</v>
      </c>
      <c r="C3" s="3" t="s">
        <v>237</v>
      </c>
      <c r="D3" s="10">
        <v>8.564814814814815E-4</v>
      </c>
      <c r="E3" t="s">
        <v>238</v>
      </c>
    </row>
    <row r="4" spans="1:11" x14ac:dyDescent="0.35">
      <c r="A4" s="2">
        <v>45341</v>
      </c>
      <c r="B4" s="1" t="str">
        <f t="shared" si="0"/>
        <v>ADD</v>
      </c>
      <c r="C4" s="3" t="s">
        <v>239</v>
      </c>
      <c r="D4" s="10">
        <v>7.8703703703703705E-4</v>
      </c>
      <c r="E4" t="s">
        <v>238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45341</v>
      </c>
      <c r="B5" s="1" t="str">
        <f t="shared" si="0"/>
        <v>ADD</v>
      </c>
      <c r="C5" s="3" t="s">
        <v>240</v>
      </c>
      <c r="D5" s="10">
        <v>3.1250000000000001E-4</v>
      </c>
      <c r="H5" s="2">
        <f>$A$2</f>
        <v>45341</v>
      </c>
      <c r="I5" s="1" t="s">
        <v>5</v>
      </c>
      <c r="J5" s="1">
        <f>COUNTIF(Table14512[Actie],I5)</f>
        <v>9</v>
      </c>
      <c r="K5" s="10">
        <f>SUMIFS(Table14512[Tijdsduur],Table14512[Datum],H5,Table14512[Actie],I5)</f>
        <v>4.8726851851851848E-3</v>
      </c>
    </row>
    <row r="6" spans="1:11" x14ac:dyDescent="0.35">
      <c r="A6" s="2">
        <v>45341</v>
      </c>
      <c r="B6" s="1" t="str">
        <f t="shared" si="0"/>
        <v>CHANGE</v>
      </c>
      <c r="C6" s="3" t="s">
        <v>241</v>
      </c>
      <c r="D6" s="10">
        <v>3.2407407407407406E-4</v>
      </c>
      <c r="H6" s="2">
        <f t="shared" ref="H6:H9" si="1">$A$2</f>
        <v>45341</v>
      </c>
      <c r="I6" s="1" t="s">
        <v>11</v>
      </c>
      <c r="J6" s="1">
        <f>COUNTIF(Table14512[Actie],I6)</f>
        <v>8</v>
      </c>
      <c r="K6" s="10">
        <f>SUMIFS(Table14512[Tijdsduur],Table14512[Datum],H6,Table14512[Actie],I6)</f>
        <v>2.5925925925925925E-3</v>
      </c>
    </row>
    <row r="7" spans="1:11" x14ac:dyDescent="0.35">
      <c r="A7" s="2">
        <v>45341</v>
      </c>
      <c r="B7" s="1" t="str">
        <f t="shared" si="0"/>
        <v>CHANGE</v>
      </c>
      <c r="C7" s="3" t="s">
        <v>242</v>
      </c>
      <c r="D7" s="10">
        <v>3.0092592592592595E-4</v>
      </c>
      <c r="H7" s="2">
        <f t="shared" si="1"/>
        <v>45341</v>
      </c>
      <c r="I7" s="1" t="s">
        <v>42</v>
      </c>
      <c r="J7" s="1">
        <f>COUNTIF(Table14512[Actie],I7)</f>
        <v>3</v>
      </c>
      <c r="K7" s="10">
        <f>SUMIFS(Table14512[Tijdsduur],Table14512[Datum],H7,Table14512[Actie],I7)</f>
        <v>6.134259259259259E-4</v>
      </c>
    </row>
    <row r="8" spans="1:11" x14ac:dyDescent="0.35">
      <c r="A8" s="2">
        <v>45341</v>
      </c>
      <c r="B8" s="1" t="str">
        <f t="shared" si="0"/>
        <v>ADD</v>
      </c>
      <c r="C8" s="3" t="s">
        <v>243</v>
      </c>
      <c r="D8" s="10">
        <v>3.2407407407407406E-4</v>
      </c>
      <c r="H8" s="2">
        <f t="shared" si="1"/>
        <v>45341</v>
      </c>
      <c r="I8" s="1" t="s">
        <v>41</v>
      </c>
      <c r="J8" s="1">
        <f>COUNTIF(Table14512[Actie],I8)</f>
        <v>0</v>
      </c>
      <c r="K8" s="10">
        <f>SUMIFS(Table14512[Tijdsduur],Table14512[Datum],H8,Table14512[Actie],I8)</f>
        <v>0</v>
      </c>
    </row>
    <row r="9" spans="1:11" x14ac:dyDescent="0.35">
      <c r="A9" s="2">
        <v>45341</v>
      </c>
      <c r="B9" s="1" t="str">
        <f t="shared" si="0"/>
        <v>ADD</v>
      </c>
      <c r="C9" s="3" t="s">
        <v>244</v>
      </c>
      <c r="D9" s="10">
        <v>3.2407407407407406E-4</v>
      </c>
      <c r="H9" s="2">
        <f t="shared" si="1"/>
        <v>45341</v>
      </c>
      <c r="I9" s="1" t="s">
        <v>43</v>
      </c>
      <c r="J9" s="1">
        <f>SUM(J5:J8)</f>
        <v>20</v>
      </c>
      <c r="K9" s="10">
        <f>SUM(K5:K8)</f>
        <v>8.0787037037037025E-3</v>
      </c>
    </row>
    <row r="10" spans="1:11" x14ac:dyDescent="0.35">
      <c r="A10" s="2">
        <v>45341</v>
      </c>
      <c r="B10" s="1" t="str">
        <f t="shared" si="0"/>
        <v>ADD</v>
      </c>
      <c r="C10" s="3" t="s">
        <v>245</v>
      </c>
      <c r="D10" s="10">
        <v>3.8194444444444446E-4</v>
      </c>
    </row>
    <row r="11" spans="1:11" x14ac:dyDescent="0.35">
      <c r="A11" s="2">
        <v>45341</v>
      </c>
      <c r="B11" s="1" t="str">
        <f t="shared" si="0"/>
        <v>ADD</v>
      </c>
      <c r="C11" s="3" t="s">
        <v>246</v>
      </c>
      <c r="D11" s="10">
        <v>1.1574074074074073E-3</v>
      </c>
      <c r="E11" s="5" t="s">
        <v>71</v>
      </c>
    </row>
    <row r="12" spans="1:11" x14ac:dyDescent="0.35">
      <c r="A12" s="2">
        <v>45341</v>
      </c>
      <c r="B12" s="1" t="str">
        <f t="shared" si="0"/>
        <v>ADD</v>
      </c>
      <c r="C12" s="3" t="s">
        <v>247</v>
      </c>
      <c r="D12" s="10">
        <v>3.3564814814814812E-4</v>
      </c>
    </row>
    <row r="13" spans="1:11" x14ac:dyDescent="0.35">
      <c r="A13" s="2">
        <v>45341</v>
      </c>
      <c r="B13" s="1" t="str">
        <f t="shared" si="0"/>
        <v>CHANGE</v>
      </c>
      <c r="C13" s="3" t="s">
        <v>248</v>
      </c>
      <c r="D13" s="10">
        <v>3.2407407407407406E-4</v>
      </c>
    </row>
    <row r="14" spans="1:11" x14ac:dyDescent="0.35">
      <c r="A14" s="2">
        <v>45341</v>
      </c>
      <c r="B14" s="1" t="str">
        <f t="shared" si="0"/>
        <v>CHANGE</v>
      </c>
      <c r="C14" s="3" t="s">
        <v>249</v>
      </c>
      <c r="D14" s="10">
        <v>3.0092592592592595E-4</v>
      </c>
    </row>
    <row r="15" spans="1:11" x14ac:dyDescent="0.35">
      <c r="A15" s="2">
        <v>45341</v>
      </c>
      <c r="B15" s="1" t="str">
        <f t="shared" si="0"/>
        <v>ADD</v>
      </c>
      <c r="C15" s="3" t="s">
        <v>250</v>
      </c>
      <c r="D15" s="10">
        <v>3.9351851851851852E-4</v>
      </c>
    </row>
    <row r="16" spans="1:11" x14ac:dyDescent="0.35">
      <c r="A16" s="2">
        <v>45341</v>
      </c>
      <c r="B16" s="1" t="str">
        <f t="shared" si="0"/>
        <v>CHANGE</v>
      </c>
      <c r="C16" s="3" t="s">
        <v>251</v>
      </c>
      <c r="D16" s="10">
        <v>3.7037037037037035E-4</v>
      </c>
    </row>
    <row r="17" spans="1:4" x14ac:dyDescent="0.35">
      <c r="A17" s="2">
        <v>45341</v>
      </c>
      <c r="B17" s="1" t="str">
        <f t="shared" si="0"/>
        <v>CHANGE</v>
      </c>
      <c r="C17" s="3" t="s">
        <v>252</v>
      </c>
      <c r="D17" s="10">
        <v>3.2407407407407406E-4</v>
      </c>
    </row>
    <row r="18" spans="1:4" x14ac:dyDescent="0.35">
      <c r="A18" s="2">
        <v>45341</v>
      </c>
      <c r="B18" s="1" t="str">
        <f t="shared" si="0"/>
        <v>CHANGE</v>
      </c>
      <c r="C18" s="3" t="s">
        <v>253</v>
      </c>
      <c r="D18" s="10">
        <v>3.0092592592592595E-4</v>
      </c>
    </row>
    <row r="19" spans="1:4" x14ac:dyDescent="0.35">
      <c r="A19" s="2">
        <v>45341</v>
      </c>
      <c r="B19" s="1" t="str">
        <f t="shared" si="0"/>
        <v>REMOVE</v>
      </c>
      <c r="C19" s="3" t="s">
        <v>254</v>
      </c>
      <c r="D19" s="10">
        <v>1.9675925925925926E-4</v>
      </c>
    </row>
    <row r="20" spans="1:4" x14ac:dyDescent="0.35">
      <c r="A20" s="2">
        <v>45341</v>
      </c>
      <c r="B20" s="1" t="str">
        <f t="shared" si="0"/>
        <v>REMOVE</v>
      </c>
      <c r="C20" s="3" t="s">
        <v>255</v>
      </c>
      <c r="D20" s="10">
        <v>2.199074074074074E-4</v>
      </c>
    </row>
    <row r="21" spans="1:4" x14ac:dyDescent="0.35">
      <c r="A21" s="2">
        <v>45341</v>
      </c>
      <c r="B21" s="1" t="str">
        <f t="shared" si="0"/>
        <v>REMOVE</v>
      </c>
      <c r="C21" s="3" t="s">
        <v>256</v>
      </c>
      <c r="D21" s="10">
        <v>1.9675925925925926E-4</v>
      </c>
    </row>
    <row r="22" spans="1:4" x14ac:dyDescent="0.35">
      <c r="A22" s="2"/>
      <c r="B22" s="1" t="str">
        <f t="shared" si="0"/>
        <v/>
      </c>
      <c r="C22" s="3"/>
    </row>
    <row r="23" spans="1:4" x14ac:dyDescent="0.35">
      <c r="A23" s="2"/>
      <c r="B23" s="1" t="str">
        <f t="shared" si="0"/>
        <v/>
      </c>
      <c r="C23" s="3"/>
    </row>
    <row r="24" spans="1:4" x14ac:dyDescent="0.35">
      <c r="A24" s="2"/>
      <c r="B24" s="1" t="str">
        <f t="shared" si="0"/>
        <v/>
      </c>
      <c r="C24" s="3"/>
    </row>
    <row r="25" spans="1:4" x14ac:dyDescent="0.35">
      <c r="A25" s="2"/>
      <c r="B25" s="1" t="str">
        <f t="shared" si="0"/>
        <v/>
      </c>
      <c r="C25" s="3"/>
    </row>
    <row r="26" spans="1:4" x14ac:dyDescent="0.35">
      <c r="A26" s="2"/>
      <c r="B26" s="1" t="str">
        <f t="shared" si="0"/>
        <v/>
      </c>
      <c r="C26" s="3"/>
    </row>
    <row r="27" spans="1:4" x14ac:dyDescent="0.35">
      <c r="A27" s="2"/>
      <c r="B27" s="1" t="str">
        <f t="shared" si="0"/>
        <v/>
      </c>
      <c r="C27" s="3"/>
    </row>
    <row r="28" spans="1:4" x14ac:dyDescent="0.35">
      <c r="A28" s="2"/>
      <c r="B28" s="1" t="str">
        <f t="shared" si="0"/>
        <v/>
      </c>
      <c r="C28" s="3"/>
    </row>
    <row r="29" spans="1:4" x14ac:dyDescent="0.35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4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F849-AA38-46D1-BC0D-BCECB16F992D}">
  <dimension ref="A1:K34"/>
  <sheetViews>
    <sheetView workbookViewId="0">
      <selection activeCell="K5" activeCellId="1" sqref="D2:D34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45338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204</v>
      </c>
      <c r="D2" s="10">
        <v>3.9351851851851852E-4</v>
      </c>
      <c r="H2" t="s">
        <v>6</v>
      </c>
    </row>
    <row r="3" spans="1:11" x14ac:dyDescent="0.35">
      <c r="A3" s="2">
        <v>45338</v>
      </c>
      <c r="B3" s="1" t="str">
        <f t="shared" si="0"/>
        <v>ADD</v>
      </c>
      <c r="C3" s="3" t="s">
        <v>205</v>
      </c>
      <c r="D3" s="10">
        <v>3.0092592592592595E-4</v>
      </c>
    </row>
    <row r="4" spans="1:11" x14ac:dyDescent="0.35">
      <c r="A4" s="2">
        <v>45338</v>
      </c>
      <c r="B4" s="1" t="str">
        <f t="shared" si="0"/>
        <v>REMOVE</v>
      </c>
      <c r="C4" s="3" t="s">
        <v>206</v>
      </c>
      <c r="D4" s="10">
        <v>2.3148148148148146E-4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45338</v>
      </c>
      <c r="B5" s="1" t="str">
        <f t="shared" si="0"/>
        <v>ADD</v>
      </c>
      <c r="C5" s="3" t="s">
        <v>207</v>
      </c>
      <c r="D5" s="10">
        <v>3.0092592592592595E-4</v>
      </c>
      <c r="H5" s="2">
        <f>$A$2</f>
        <v>45338</v>
      </c>
      <c r="I5" s="1" t="s">
        <v>5</v>
      </c>
      <c r="J5" s="1">
        <f>COUNTIF(Table14511[Actie],I5)</f>
        <v>6</v>
      </c>
      <c r="K5" s="10">
        <f>SUMIFS(Table14511[Tijdsduur],Table14511[Datum],H5,Table14511[Actie],I5)</f>
        <v>2.1643518518518518E-3</v>
      </c>
    </row>
    <row r="6" spans="1:11" x14ac:dyDescent="0.35">
      <c r="A6" s="2">
        <v>45338</v>
      </c>
      <c r="B6" s="1" t="str">
        <f t="shared" si="0"/>
        <v>ADD</v>
      </c>
      <c r="C6" s="3" t="s">
        <v>208</v>
      </c>
      <c r="D6" s="10">
        <v>3.9351851851851852E-4</v>
      </c>
      <c r="H6" s="2">
        <f t="shared" ref="H6:H9" si="1">$A$2</f>
        <v>45338</v>
      </c>
      <c r="I6" s="1" t="s">
        <v>11</v>
      </c>
      <c r="J6" s="1">
        <f>COUNTIF(Table14511[Actie],I6)</f>
        <v>3</v>
      </c>
      <c r="K6" s="10">
        <f>SUMIFS(Table14511[Tijdsduur],Table14511[Datum],H6,Table14511[Actie],I6)</f>
        <v>9.6064814814814819E-4</v>
      </c>
    </row>
    <row r="7" spans="1:11" x14ac:dyDescent="0.35">
      <c r="A7" s="2">
        <v>45338</v>
      </c>
      <c r="B7" s="1" t="str">
        <f t="shared" si="0"/>
        <v>ADD</v>
      </c>
      <c r="C7" s="3" t="s">
        <v>209</v>
      </c>
      <c r="D7" s="10">
        <v>3.3564814814814812E-4</v>
      </c>
      <c r="H7" s="2">
        <f t="shared" si="1"/>
        <v>45338</v>
      </c>
      <c r="I7" s="1" t="s">
        <v>42</v>
      </c>
      <c r="J7" s="1">
        <f>COUNTIF(Table14511[Actie],I7)</f>
        <v>23</v>
      </c>
      <c r="K7" s="10">
        <f>SUMIFS(Table14511[Tijdsduur],Table14511[Datum],H7,Table14511[Actie],I7)</f>
        <v>4.8032407407407416E-3</v>
      </c>
    </row>
    <row r="8" spans="1:11" x14ac:dyDescent="0.35">
      <c r="A8" s="2">
        <v>45338</v>
      </c>
      <c r="B8" s="1" t="str">
        <f t="shared" si="0"/>
        <v>REMOVE</v>
      </c>
      <c r="C8" s="3" t="s">
        <v>210</v>
      </c>
      <c r="D8" s="10">
        <v>1.7361111111111112E-4</v>
      </c>
      <c r="H8" s="2">
        <f t="shared" si="1"/>
        <v>45338</v>
      </c>
      <c r="I8" s="1" t="s">
        <v>41</v>
      </c>
      <c r="J8" s="1">
        <f>COUNTIF(Table14511[Actie],I8)</f>
        <v>1</v>
      </c>
      <c r="K8" s="10">
        <f>SUMIFS(Table14511[Tijdsduur],Table14511[Datum],H8,Table14511[Actie],I8)</f>
        <v>3.2407407407407406E-3</v>
      </c>
    </row>
    <row r="9" spans="1:11" x14ac:dyDescent="0.35">
      <c r="A9" s="2">
        <v>45338</v>
      </c>
      <c r="B9" s="1" t="str">
        <f t="shared" si="0"/>
        <v>CHANGE</v>
      </c>
      <c r="C9" s="3" t="s">
        <v>211</v>
      </c>
      <c r="D9" s="10">
        <v>3.3564814814814812E-4</v>
      </c>
      <c r="H9" s="2">
        <f t="shared" si="1"/>
        <v>45338</v>
      </c>
      <c r="I9" s="1" t="s">
        <v>43</v>
      </c>
      <c r="J9" s="1">
        <f>SUM(J5:J8)</f>
        <v>33</v>
      </c>
      <c r="K9" s="10">
        <f>SUM(K5:K8)</f>
        <v>1.1168981481481483E-2</v>
      </c>
    </row>
    <row r="10" spans="1:11" x14ac:dyDescent="0.35">
      <c r="A10" s="2">
        <v>45338</v>
      </c>
      <c r="B10" s="1" t="str">
        <f t="shared" si="0"/>
        <v>CHANGE</v>
      </c>
      <c r="C10" s="3" t="s">
        <v>212</v>
      </c>
      <c r="D10" s="10">
        <v>2.8935185185185189E-4</v>
      </c>
    </row>
    <row r="11" spans="1:11" x14ac:dyDescent="0.35">
      <c r="A11" s="2">
        <v>45338</v>
      </c>
      <c r="B11" s="1" t="str">
        <f t="shared" si="0"/>
        <v>CHANGE</v>
      </c>
      <c r="C11" s="3" t="s">
        <v>213</v>
      </c>
      <c r="D11" s="10">
        <v>3.3564814814814812E-4</v>
      </c>
    </row>
    <row r="12" spans="1:11" x14ac:dyDescent="0.35">
      <c r="A12" s="2">
        <v>45338</v>
      </c>
      <c r="B12" s="1" t="str">
        <f t="shared" si="0"/>
        <v>ADD</v>
      </c>
      <c r="C12" s="3" t="s">
        <v>214</v>
      </c>
      <c r="D12" s="10">
        <v>4.3981481481481481E-4</v>
      </c>
    </row>
    <row r="13" spans="1:11" x14ac:dyDescent="0.35">
      <c r="A13" s="2">
        <v>45338</v>
      </c>
      <c r="B13" s="1" t="str">
        <f t="shared" si="0"/>
        <v>REMOVE</v>
      </c>
      <c r="C13" s="3" t="s">
        <v>215</v>
      </c>
      <c r="D13" s="10">
        <v>1.8518518518518518E-4</v>
      </c>
    </row>
    <row r="14" spans="1:11" x14ac:dyDescent="0.35">
      <c r="A14" s="2">
        <v>45338</v>
      </c>
      <c r="B14" s="1" t="str">
        <f t="shared" si="0"/>
        <v>REMOVE</v>
      </c>
      <c r="C14" s="3" t="s">
        <v>216</v>
      </c>
      <c r="D14" s="10">
        <v>1.7361111111111112E-4</v>
      </c>
    </row>
    <row r="15" spans="1:11" x14ac:dyDescent="0.35">
      <c r="A15" s="2">
        <v>45338</v>
      </c>
      <c r="B15" s="1" t="str">
        <f t="shared" si="0"/>
        <v>REMOVE</v>
      </c>
      <c r="C15" s="3" t="s">
        <v>217</v>
      </c>
      <c r="D15" s="10">
        <v>2.5462962962962961E-4</v>
      </c>
    </row>
    <row r="16" spans="1:11" x14ac:dyDescent="0.35">
      <c r="A16" s="2">
        <v>45338</v>
      </c>
      <c r="B16" s="1" t="str">
        <f t="shared" si="0"/>
        <v>REMOVE</v>
      </c>
      <c r="C16" s="3" t="s">
        <v>218</v>
      </c>
      <c r="D16" s="10">
        <v>1.8518518518518518E-4</v>
      </c>
    </row>
    <row r="17" spans="1:4" x14ac:dyDescent="0.35">
      <c r="A17" s="2">
        <v>45338</v>
      </c>
      <c r="B17" s="1" t="str">
        <f t="shared" si="0"/>
        <v>REMOVE</v>
      </c>
      <c r="C17" s="3" t="s">
        <v>219</v>
      </c>
      <c r="D17" s="10">
        <v>2.4305555555555552E-4</v>
      </c>
    </row>
    <row r="18" spans="1:4" x14ac:dyDescent="0.35">
      <c r="A18" s="2">
        <v>45338</v>
      </c>
      <c r="B18" s="1" t="str">
        <f t="shared" si="0"/>
        <v>REMOVE</v>
      </c>
      <c r="C18" s="3" t="s">
        <v>220</v>
      </c>
      <c r="D18" s="10">
        <v>2.3148148148148146E-4</v>
      </c>
    </row>
    <row r="19" spans="1:4" x14ac:dyDescent="0.35">
      <c r="A19" s="2">
        <v>45338</v>
      </c>
      <c r="B19" s="1" t="str">
        <f t="shared" si="0"/>
        <v>REMOVE</v>
      </c>
      <c r="C19" s="3" t="s">
        <v>221</v>
      </c>
      <c r="D19" s="10">
        <v>1.9675925925925926E-4</v>
      </c>
    </row>
    <row r="20" spans="1:4" x14ac:dyDescent="0.35">
      <c r="A20" s="2">
        <v>45338</v>
      </c>
      <c r="B20" s="1" t="str">
        <f t="shared" si="0"/>
        <v>REMOVE</v>
      </c>
      <c r="C20" s="3" t="s">
        <v>222</v>
      </c>
      <c r="D20" s="10">
        <v>2.0833333333333335E-4</v>
      </c>
    </row>
    <row r="21" spans="1:4" x14ac:dyDescent="0.35">
      <c r="A21" s="2">
        <v>45338</v>
      </c>
      <c r="B21" s="1" t="str">
        <f t="shared" si="0"/>
        <v>REMOVE</v>
      </c>
      <c r="C21" s="3" t="s">
        <v>223</v>
      </c>
      <c r="D21" s="10">
        <v>1.9675925925925926E-4</v>
      </c>
    </row>
    <row r="22" spans="1:4" x14ac:dyDescent="0.35">
      <c r="A22" s="2">
        <v>45338</v>
      </c>
      <c r="B22" s="1" t="str">
        <f t="shared" si="0"/>
        <v>REMOVE</v>
      </c>
      <c r="C22" s="3" t="s">
        <v>224</v>
      </c>
      <c r="D22" s="10">
        <v>2.3148148148148146E-4</v>
      </c>
    </row>
    <row r="23" spans="1:4" x14ac:dyDescent="0.35">
      <c r="A23" s="2">
        <v>45338</v>
      </c>
      <c r="B23" s="1" t="str">
        <f t="shared" si="0"/>
        <v>REMOVE</v>
      </c>
      <c r="C23" s="3" t="s">
        <v>225</v>
      </c>
      <c r="D23" s="10">
        <v>1.9675925925925926E-4</v>
      </c>
    </row>
    <row r="24" spans="1:4" x14ac:dyDescent="0.35">
      <c r="A24" s="2">
        <v>45338</v>
      </c>
      <c r="B24" s="1" t="str">
        <f t="shared" si="0"/>
        <v>REMOVE</v>
      </c>
      <c r="C24" s="3" t="s">
        <v>226</v>
      </c>
      <c r="D24" s="10">
        <v>2.0833333333333335E-4</v>
      </c>
    </row>
    <row r="25" spans="1:4" x14ac:dyDescent="0.35">
      <c r="A25" s="2">
        <v>45338</v>
      </c>
      <c r="B25" s="1" t="str">
        <f t="shared" si="0"/>
        <v>REMOVE</v>
      </c>
      <c r="C25" s="3" t="s">
        <v>227</v>
      </c>
      <c r="D25" s="10">
        <v>1.9675925925925926E-4</v>
      </c>
    </row>
    <row r="26" spans="1:4" x14ac:dyDescent="0.35">
      <c r="A26" s="2">
        <v>45338</v>
      </c>
      <c r="B26" s="1" t="str">
        <f t="shared" si="0"/>
        <v>REMOVE</v>
      </c>
      <c r="C26" s="3" t="s">
        <v>228</v>
      </c>
      <c r="D26" s="10">
        <v>1.8518518518518518E-4</v>
      </c>
    </row>
    <row r="27" spans="1:4" x14ac:dyDescent="0.35">
      <c r="A27" s="2">
        <v>45338</v>
      </c>
      <c r="B27" s="1" t="str">
        <f t="shared" si="0"/>
        <v>REMOVE</v>
      </c>
      <c r="C27" s="3" t="s">
        <v>229</v>
      </c>
      <c r="D27" s="10">
        <v>1.8518518518518518E-4</v>
      </c>
    </row>
    <row r="28" spans="1:4" x14ac:dyDescent="0.35">
      <c r="A28" s="2">
        <v>45338</v>
      </c>
      <c r="B28" s="1" t="str">
        <f t="shared" si="0"/>
        <v>REMOVE</v>
      </c>
      <c r="C28" s="3" t="s">
        <v>230</v>
      </c>
      <c r="D28" s="10">
        <v>2.0833333333333335E-4</v>
      </c>
    </row>
    <row r="29" spans="1:4" x14ac:dyDescent="0.35">
      <c r="A29" s="2">
        <v>45338</v>
      </c>
      <c r="B29" s="1" t="str">
        <f>IF(ISNUMBER(SEARCH("mkh ",C29)),"ADD",IF(ISNUMBER(SEARCH("chh ",C29)),"CHANGE",IF(ISNUMBER(SEARCH("rmhost ",C29)),"REMOVE",IF(ISNUMBER(SEARCH("Update",C29)),"UPDATE",""))))</f>
        <v>REMOVE</v>
      </c>
      <c r="C29" s="3" t="s">
        <v>231</v>
      </c>
      <c r="D29" s="10">
        <v>2.0833333333333335E-4</v>
      </c>
    </row>
    <row r="30" spans="1:4" x14ac:dyDescent="0.35">
      <c r="A30" s="2">
        <v>45338</v>
      </c>
      <c r="B30" s="1" t="str">
        <f>IF(ISNUMBER(SEARCH("mkh ",C30)),"ADD",IF(ISNUMBER(SEARCH("chh ",C30)),"CHANGE",IF(ISNUMBER(SEARCH("rmhost ",C30)),"REMOVE",IF(ISNUMBER(SEARCH("Update",C30)),"UPDATE",""))))</f>
        <v>REMOVE</v>
      </c>
      <c r="C30" s="3" t="s">
        <v>232</v>
      </c>
      <c r="D30" s="10">
        <v>2.199074074074074E-4</v>
      </c>
    </row>
    <row r="31" spans="1:4" x14ac:dyDescent="0.35">
      <c r="A31" s="2">
        <v>45338</v>
      </c>
      <c r="B31" s="1" t="str">
        <f t="shared" ref="B31:B32" si="2">IF(ISNUMBER(SEARCH("mkh ",C31)),"ADD",IF(ISNUMBER(SEARCH("chh ",C31)),"CHANGE",IF(ISNUMBER(SEARCH("rmhost ",C31)),"REMOVE",IF(ISNUMBER(SEARCH("Update",C31)),"UPDATE",""))))</f>
        <v>REMOVE</v>
      </c>
      <c r="C31" s="3" t="s">
        <v>233</v>
      </c>
      <c r="D31" s="10">
        <v>2.4305555555555552E-4</v>
      </c>
    </row>
    <row r="32" spans="1:4" x14ac:dyDescent="0.35">
      <c r="A32" s="2">
        <v>45338</v>
      </c>
      <c r="B32" s="1" t="str">
        <f t="shared" si="2"/>
        <v>REMOVE</v>
      </c>
      <c r="C32" s="3" t="s">
        <v>234</v>
      </c>
      <c r="D32" s="10">
        <v>2.199074074074074E-4</v>
      </c>
    </row>
    <row r="33" spans="1:4" x14ac:dyDescent="0.35">
      <c r="A33" s="2">
        <v>45338</v>
      </c>
      <c r="B33" s="1" t="str">
        <f>IF(ISNUMBER(SEARCH("mkh ",C33)),"ADD",IF(ISNUMBER(SEARCH("chh ",C33)),"CHANGE",IF(ISNUMBER(SEARCH("rmhost ",C33)),"REMOVE",IF(ISNUMBER(SEARCH("Update",C33)),"UPDATE",""))))</f>
        <v>REMOVE</v>
      </c>
      <c r="C33" s="3" t="s">
        <v>235</v>
      </c>
      <c r="D33" s="10">
        <v>2.199074074074074E-4</v>
      </c>
    </row>
    <row r="34" spans="1:4" x14ac:dyDescent="0.35">
      <c r="A34" s="2">
        <v>45338</v>
      </c>
      <c r="B34" s="1" t="str">
        <f>IF(ISNUMBER(SEARCH("mkh ",C34)),"ADD",IF(ISNUMBER(SEARCH("chh ",C34)),"CHANGE",IF(ISNUMBER(SEARCH("rmhost ",C34)),"REMOVE",IF(ISNUMBER(SEARCH("Update",C34)),"UPDATE",""))))</f>
        <v>UPDATE</v>
      </c>
      <c r="C34" s="3" t="s">
        <v>40</v>
      </c>
      <c r="D34" s="10">
        <v>3.2407407407407406E-3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7A6A-8BD7-4BD2-B6C5-451BBB1D2911}">
  <dimension ref="A1:K30"/>
  <sheetViews>
    <sheetView workbookViewId="0">
      <selection activeCell="K5" activeCellId="1" sqref="D2:D26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45337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179</v>
      </c>
      <c r="D2" s="10">
        <v>1.0763888888888889E-3</v>
      </c>
      <c r="E2" s="5" t="s">
        <v>71</v>
      </c>
      <c r="H2" t="s">
        <v>6</v>
      </c>
    </row>
    <row r="3" spans="1:11" x14ac:dyDescent="0.35">
      <c r="A3" s="2">
        <v>45337</v>
      </c>
      <c r="B3" s="1" t="str">
        <f t="shared" si="0"/>
        <v>ADD</v>
      </c>
      <c r="C3" s="3" t="s">
        <v>180</v>
      </c>
      <c r="D3" s="10">
        <v>3.3564814814814812E-4</v>
      </c>
    </row>
    <row r="4" spans="1:11" x14ac:dyDescent="0.35">
      <c r="A4" s="2">
        <v>45337</v>
      </c>
      <c r="B4" s="1" t="str">
        <f t="shared" si="0"/>
        <v>ADD</v>
      </c>
      <c r="C4" s="3" t="s">
        <v>181</v>
      </c>
      <c r="D4" s="10">
        <v>9.7222222222222209E-4</v>
      </c>
      <c r="E4" s="5" t="s">
        <v>71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45337</v>
      </c>
      <c r="B5" s="1" t="str">
        <f t="shared" si="0"/>
        <v>ADD</v>
      </c>
      <c r="C5" s="3" t="s">
        <v>182</v>
      </c>
      <c r="D5" s="10">
        <v>4.8611111111111104E-4</v>
      </c>
      <c r="H5" s="2">
        <f>$A$2</f>
        <v>45337</v>
      </c>
      <c r="I5" s="1" t="s">
        <v>5</v>
      </c>
      <c r="J5" s="1">
        <f>COUNTIF(Table14510[Actie],I5)</f>
        <v>15</v>
      </c>
      <c r="K5" s="10">
        <f>SUMIFS(Table14510[Tijdsduur],Table14510[Datum],H5,Table14510[Actie],I5)</f>
        <v>7.5925925925925935E-3</v>
      </c>
    </row>
    <row r="6" spans="1:11" x14ac:dyDescent="0.35">
      <c r="A6" s="2">
        <v>45337</v>
      </c>
      <c r="B6" s="1" t="str">
        <f t="shared" si="0"/>
        <v>ADD</v>
      </c>
      <c r="C6" s="3" t="s">
        <v>183</v>
      </c>
      <c r="D6" s="10">
        <v>3.1250000000000001E-4</v>
      </c>
      <c r="H6" s="2">
        <f t="shared" ref="H6:H9" si="1">$A$2</f>
        <v>45337</v>
      </c>
      <c r="I6" s="1" t="s">
        <v>11</v>
      </c>
      <c r="J6" s="1">
        <f>COUNTIF(Table14510[Actie],I6)</f>
        <v>8</v>
      </c>
      <c r="K6" s="10">
        <f>SUMIFS(Table14510[Tijdsduur],Table14510[Datum],H6,Table14510[Actie],I6)</f>
        <v>4.0277777777777777E-3</v>
      </c>
    </row>
    <row r="7" spans="1:11" x14ac:dyDescent="0.35">
      <c r="A7" s="2">
        <v>45337</v>
      </c>
      <c r="B7" s="1" t="str">
        <f t="shared" si="0"/>
        <v>ADD</v>
      </c>
      <c r="C7" s="3" t="s">
        <v>184</v>
      </c>
      <c r="D7" s="10">
        <v>3.5879629629629635E-4</v>
      </c>
      <c r="H7" s="2">
        <f t="shared" si="1"/>
        <v>45337</v>
      </c>
      <c r="I7" s="1" t="s">
        <v>42</v>
      </c>
      <c r="J7" s="1">
        <f>COUNTIF(Table14510[Actie],I7)</f>
        <v>1</v>
      </c>
      <c r="K7" s="10">
        <f>SUMIFS(Table14510[Tijdsduur],Table14510[Datum],H7,Table14510[Actie],I7)</f>
        <v>1.9675925925925926E-4</v>
      </c>
    </row>
    <row r="8" spans="1:11" x14ac:dyDescent="0.35">
      <c r="A8" s="2">
        <v>45337</v>
      </c>
      <c r="B8" s="1" t="str">
        <f t="shared" si="0"/>
        <v>ADD</v>
      </c>
      <c r="C8" s="3" t="s">
        <v>185</v>
      </c>
      <c r="D8" s="10">
        <v>3.3564814814814812E-4</v>
      </c>
      <c r="H8" s="2">
        <f t="shared" si="1"/>
        <v>45337</v>
      </c>
      <c r="I8" s="1" t="s">
        <v>41</v>
      </c>
      <c r="J8" s="1">
        <f>COUNTIF(Table14510[Actie],I8)</f>
        <v>1</v>
      </c>
      <c r="K8" s="10">
        <f>SUMIFS(Table14510[Tijdsduur],Table14510[Datum],H8,Table14510[Actie],I8)</f>
        <v>3.5995370370370369E-3</v>
      </c>
    </row>
    <row r="9" spans="1:11" x14ac:dyDescent="0.35">
      <c r="A9" s="2">
        <v>45337</v>
      </c>
      <c r="B9" s="1" t="str">
        <f t="shared" si="0"/>
        <v>CHANGE</v>
      </c>
      <c r="C9" s="3" t="s">
        <v>186</v>
      </c>
      <c r="D9" s="10">
        <v>3.7037037037037035E-4</v>
      </c>
      <c r="H9" s="2">
        <f t="shared" si="1"/>
        <v>45337</v>
      </c>
      <c r="I9" s="1" t="s">
        <v>43</v>
      </c>
      <c r="J9" s="1">
        <f>SUM(J5:J8)</f>
        <v>25</v>
      </c>
      <c r="K9" s="10">
        <f>SUM(K5:K8)</f>
        <v>1.5416666666666667E-2</v>
      </c>
    </row>
    <row r="10" spans="1:11" x14ac:dyDescent="0.35">
      <c r="A10" s="2">
        <v>45337</v>
      </c>
      <c r="B10" s="1" t="str">
        <f t="shared" si="0"/>
        <v>ADD</v>
      </c>
      <c r="C10" s="3" t="s">
        <v>187</v>
      </c>
      <c r="D10" s="10">
        <v>3.2407407407407406E-4</v>
      </c>
    </row>
    <row r="11" spans="1:11" x14ac:dyDescent="0.35">
      <c r="A11" s="2">
        <v>45337</v>
      </c>
      <c r="B11" s="1" t="str">
        <f t="shared" si="0"/>
        <v>CHANGE</v>
      </c>
      <c r="C11" s="3" t="s">
        <v>188</v>
      </c>
      <c r="D11" s="10">
        <v>1.6203703703703703E-3</v>
      </c>
      <c r="E11" t="s">
        <v>189</v>
      </c>
    </row>
    <row r="12" spans="1:11" x14ac:dyDescent="0.35">
      <c r="A12" s="2">
        <v>45337</v>
      </c>
      <c r="B12" s="1" t="str">
        <f t="shared" si="0"/>
        <v>ADD</v>
      </c>
      <c r="C12" s="3" t="s">
        <v>190</v>
      </c>
      <c r="D12" s="10">
        <v>4.1666666666666669E-4</v>
      </c>
    </row>
    <row r="13" spans="1:11" x14ac:dyDescent="0.35">
      <c r="A13" s="2">
        <v>45337</v>
      </c>
      <c r="B13" s="1" t="str">
        <f t="shared" si="0"/>
        <v>CHANGE</v>
      </c>
      <c r="C13" s="3" t="s">
        <v>191</v>
      </c>
      <c r="D13" s="10">
        <v>3.9351851851851852E-4</v>
      </c>
    </row>
    <row r="14" spans="1:11" x14ac:dyDescent="0.35">
      <c r="A14" s="2">
        <v>45337</v>
      </c>
      <c r="B14" s="1" t="str">
        <f t="shared" si="0"/>
        <v>ADD</v>
      </c>
      <c r="C14" s="3" t="s">
        <v>192</v>
      </c>
      <c r="D14" s="10">
        <v>3.1250000000000001E-4</v>
      </c>
    </row>
    <row r="15" spans="1:11" x14ac:dyDescent="0.35">
      <c r="A15" s="2">
        <v>45337</v>
      </c>
      <c r="B15" s="1" t="str">
        <f t="shared" si="0"/>
        <v>ADD</v>
      </c>
      <c r="C15" s="3" t="s">
        <v>193</v>
      </c>
      <c r="D15" s="10">
        <v>6.134259259259259E-4</v>
      </c>
      <c r="E15" s="5" t="s">
        <v>71</v>
      </c>
    </row>
    <row r="16" spans="1:11" x14ac:dyDescent="0.35">
      <c r="A16" s="2">
        <v>45337</v>
      </c>
      <c r="B16" s="1" t="str">
        <f t="shared" si="0"/>
        <v>CHANGE</v>
      </c>
      <c r="C16" s="3" t="s">
        <v>194</v>
      </c>
      <c r="D16" s="10">
        <v>3.1250000000000001E-4</v>
      </c>
    </row>
    <row r="17" spans="1:5" x14ac:dyDescent="0.35">
      <c r="A17" s="2">
        <v>45337</v>
      </c>
      <c r="B17" s="1" t="str">
        <f t="shared" si="0"/>
        <v>CHANGE</v>
      </c>
      <c r="C17" s="3" t="s">
        <v>195</v>
      </c>
      <c r="D17" s="10">
        <v>3.5879629629629635E-4</v>
      </c>
    </row>
    <row r="18" spans="1:5" x14ac:dyDescent="0.35">
      <c r="A18" s="2">
        <v>45337</v>
      </c>
      <c r="B18" s="1" t="str">
        <f t="shared" si="0"/>
        <v>REMOVE</v>
      </c>
      <c r="C18" s="3" t="s">
        <v>196</v>
      </c>
      <c r="D18" s="10">
        <v>1.9675925925925926E-4</v>
      </c>
    </row>
    <row r="19" spans="1:5" x14ac:dyDescent="0.35">
      <c r="A19" s="2">
        <v>45337</v>
      </c>
      <c r="B19" s="1" t="str">
        <f t="shared" si="0"/>
        <v>ADD</v>
      </c>
      <c r="C19" s="3" t="s">
        <v>197</v>
      </c>
      <c r="D19" s="10">
        <v>3.7037037037037035E-4</v>
      </c>
    </row>
    <row r="20" spans="1:5" x14ac:dyDescent="0.35">
      <c r="A20" s="2">
        <v>45337</v>
      </c>
      <c r="B20" s="1" t="str">
        <f t="shared" si="0"/>
        <v>CHANGE</v>
      </c>
      <c r="C20" s="3" t="s">
        <v>198</v>
      </c>
      <c r="D20" s="10">
        <v>3.3564814814814812E-4</v>
      </c>
    </row>
    <row r="21" spans="1:5" x14ac:dyDescent="0.35">
      <c r="A21" s="2">
        <v>45337</v>
      </c>
      <c r="B21" s="1" t="str">
        <f t="shared" si="0"/>
        <v>ADD</v>
      </c>
      <c r="C21" s="3" t="s">
        <v>199</v>
      </c>
      <c r="D21" s="10">
        <v>1.0185185185185186E-3</v>
      </c>
      <c r="E21" s="5" t="s">
        <v>71</v>
      </c>
    </row>
    <row r="22" spans="1:5" x14ac:dyDescent="0.35">
      <c r="A22" s="2">
        <v>45337</v>
      </c>
      <c r="B22" s="1" t="str">
        <f t="shared" si="0"/>
        <v>ADD</v>
      </c>
      <c r="C22" s="3" t="s">
        <v>200</v>
      </c>
      <c r="D22" s="10">
        <v>3.2407407407407406E-4</v>
      </c>
    </row>
    <row r="23" spans="1:5" x14ac:dyDescent="0.35">
      <c r="A23" s="2">
        <v>45337</v>
      </c>
      <c r="B23" s="1" t="str">
        <f t="shared" si="0"/>
        <v>ADD</v>
      </c>
      <c r="C23" s="3" t="s">
        <v>201</v>
      </c>
      <c r="D23" s="10">
        <v>3.3564814814814812E-4</v>
      </c>
    </row>
    <row r="24" spans="1:5" x14ac:dyDescent="0.35">
      <c r="A24" s="2">
        <v>45337</v>
      </c>
      <c r="B24" s="1" t="str">
        <f t="shared" si="0"/>
        <v>CHANGE</v>
      </c>
      <c r="C24" s="3" t="s">
        <v>202</v>
      </c>
      <c r="D24" s="10">
        <v>2.8935185185185189E-4</v>
      </c>
    </row>
    <row r="25" spans="1:5" x14ac:dyDescent="0.35">
      <c r="A25" s="2">
        <v>45337</v>
      </c>
      <c r="B25" s="1" t="str">
        <f t="shared" si="0"/>
        <v>CHANGE</v>
      </c>
      <c r="C25" s="3" t="s">
        <v>203</v>
      </c>
      <c r="D25" s="10">
        <v>3.4722222222222224E-4</v>
      </c>
    </row>
    <row r="26" spans="1:5" x14ac:dyDescent="0.35">
      <c r="A26" s="2">
        <v>45337</v>
      </c>
      <c r="B26" s="1" t="str">
        <f t="shared" si="0"/>
        <v>UPDATE</v>
      </c>
      <c r="C26" s="3" t="s">
        <v>40</v>
      </c>
      <c r="D26" s="10">
        <v>3.5995370370370369E-3</v>
      </c>
    </row>
    <row r="27" spans="1:5" x14ac:dyDescent="0.35">
      <c r="A27" s="2"/>
      <c r="B27" s="1" t="str">
        <f t="shared" si="0"/>
        <v/>
      </c>
      <c r="C27" s="3"/>
    </row>
    <row r="28" spans="1:5" x14ac:dyDescent="0.35">
      <c r="A28" s="2"/>
      <c r="B28" s="1" t="str">
        <f t="shared" si="0"/>
        <v/>
      </c>
      <c r="C28" s="3"/>
    </row>
    <row r="29" spans="1:5" x14ac:dyDescent="0.35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5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67B1-75C1-45D1-AFEE-CC55C36B9295}">
  <dimension ref="A1:K30"/>
  <sheetViews>
    <sheetView workbookViewId="0">
      <selection activeCell="K5" activeCellId="1" sqref="D2:D17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45336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148</v>
      </c>
      <c r="D2" s="10">
        <v>1.2962962962962963E-3</v>
      </c>
      <c r="E2" s="5" t="s">
        <v>71</v>
      </c>
      <c r="H2" t="s">
        <v>6</v>
      </c>
    </row>
    <row r="3" spans="1:11" x14ac:dyDescent="0.35">
      <c r="A3" s="2">
        <v>45336</v>
      </c>
      <c r="B3" s="1" t="str">
        <f t="shared" si="0"/>
        <v>ADD</v>
      </c>
      <c r="C3" s="3" t="s">
        <v>149</v>
      </c>
      <c r="D3" s="10">
        <v>1.6435185185185183E-3</v>
      </c>
      <c r="E3" s="5" t="s">
        <v>71</v>
      </c>
    </row>
    <row r="4" spans="1:11" x14ac:dyDescent="0.35">
      <c r="A4" s="2">
        <v>45336</v>
      </c>
      <c r="B4" s="1" t="str">
        <f t="shared" si="0"/>
        <v>ADD</v>
      </c>
      <c r="C4" s="3" t="s">
        <v>150</v>
      </c>
      <c r="D4" s="10">
        <v>5.3240740740740744E-4</v>
      </c>
      <c r="E4" s="5" t="s">
        <v>71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45336</v>
      </c>
      <c r="B5" s="1" t="str">
        <f t="shared" si="0"/>
        <v>ADD</v>
      </c>
      <c r="C5" s="3" t="s">
        <v>151</v>
      </c>
      <c r="D5" s="10">
        <v>3.3564814814814812E-4</v>
      </c>
      <c r="H5" s="2">
        <f>$A$2</f>
        <v>45336</v>
      </c>
      <c r="I5" s="1" t="s">
        <v>5</v>
      </c>
      <c r="J5" s="1">
        <f>COUNTIF(Table1459[Actie],I5)</f>
        <v>10</v>
      </c>
      <c r="K5" s="10">
        <f>SUMIFS(Table1459[Tijdsduur],Table1459[Datum],H5,Table1459[Actie],I5)</f>
        <v>7.5925925925925935E-3</v>
      </c>
    </row>
    <row r="6" spans="1:11" x14ac:dyDescent="0.35">
      <c r="A6" s="2">
        <v>45336</v>
      </c>
      <c r="B6" s="1" t="str">
        <f t="shared" si="0"/>
        <v>REMOVE</v>
      </c>
      <c r="C6" s="3" t="s">
        <v>152</v>
      </c>
      <c r="D6" s="10">
        <v>2.199074074074074E-4</v>
      </c>
      <c r="H6" s="2">
        <f t="shared" ref="H6:H9" si="1">$A$2</f>
        <v>45336</v>
      </c>
      <c r="I6" s="1" t="s">
        <v>11</v>
      </c>
      <c r="J6" s="1">
        <f>COUNTIF(Table1459[Actie],I6)</f>
        <v>2</v>
      </c>
      <c r="K6" s="10">
        <f>SUMIFS(Table1459[Tijdsduur],Table1459[Datum],H6,Table1459[Actie],I6)</f>
        <v>7.2916666666666659E-4</v>
      </c>
    </row>
    <row r="7" spans="1:11" x14ac:dyDescent="0.35">
      <c r="A7" s="2">
        <v>45336</v>
      </c>
      <c r="B7" s="1" t="str">
        <f t="shared" si="0"/>
        <v>ADD</v>
      </c>
      <c r="C7" s="3" t="s">
        <v>153</v>
      </c>
      <c r="D7" s="10">
        <v>8.449074074074075E-4</v>
      </c>
      <c r="E7" s="5" t="s">
        <v>71</v>
      </c>
      <c r="H7" s="2">
        <f t="shared" si="1"/>
        <v>45336</v>
      </c>
      <c r="I7" s="1" t="s">
        <v>42</v>
      </c>
      <c r="J7" s="1">
        <f>COUNTIF(Table1459[Actie],I7)</f>
        <v>3</v>
      </c>
      <c r="K7" s="10">
        <f>SUMIFS(Table1459[Tijdsduur],Table1459[Datum],H7,Table1459[Actie],I7)</f>
        <v>4.2824074074074075E-3</v>
      </c>
    </row>
    <row r="8" spans="1:11" x14ac:dyDescent="0.35">
      <c r="A8" s="2">
        <v>45336</v>
      </c>
      <c r="B8" s="1" t="str">
        <f t="shared" si="0"/>
        <v>ADD</v>
      </c>
      <c r="C8" s="3" t="s">
        <v>154</v>
      </c>
      <c r="D8" s="10">
        <v>1.0416666666666667E-3</v>
      </c>
      <c r="E8" s="5" t="s">
        <v>71</v>
      </c>
      <c r="H8" s="2">
        <f t="shared" si="1"/>
        <v>45336</v>
      </c>
      <c r="I8" s="1" t="s">
        <v>41</v>
      </c>
      <c r="J8" s="1">
        <f>COUNTIF(Table1459[Actie],I8)</f>
        <v>1</v>
      </c>
      <c r="K8" s="10">
        <f>SUMIFS(Table1459[Tijdsduur],Table1459[Datum],H8,Table1459[Actie],I8)</f>
        <v>2.4305555555555556E-3</v>
      </c>
    </row>
    <row r="9" spans="1:11" x14ac:dyDescent="0.35">
      <c r="A9" s="2">
        <v>45336</v>
      </c>
      <c r="B9" s="1" t="str">
        <f t="shared" si="0"/>
        <v>ADD</v>
      </c>
      <c r="C9" s="3" t="s">
        <v>155</v>
      </c>
      <c r="D9" s="10">
        <v>9.3750000000000007E-4</v>
      </c>
      <c r="E9" s="5" t="s">
        <v>71</v>
      </c>
      <c r="H9" s="2">
        <f t="shared" si="1"/>
        <v>45336</v>
      </c>
      <c r="I9" s="1" t="s">
        <v>43</v>
      </c>
      <c r="J9" s="1">
        <f>SUM(J5:J8)</f>
        <v>16</v>
      </c>
      <c r="K9" s="10">
        <f>SUM(K5:K8)</f>
        <v>1.5034722222222222E-2</v>
      </c>
    </row>
    <row r="10" spans="1:11" x14ac:dyDescent="0.35">
      <c r="A10" s="2">
        <v>45336</v>
      </c>
      <c r="B10" s="1" t="str">
        <f t="shared" si="0"/>
        <v>ADD</v>
      </c>
      <c r="C10" s="3" t="s">
        <v>156</v>
      </c>
      <c r="D10" s="10">
        <v>3.5879629629629635E-4</v>
      </c>
    </row>
    <row r="11" spans="1:11" x14ac:dyDescent="0.35">
      <c r="A11" s="2">
        <v>45336</v>
      </c>
      <c r="B11" s="1" t="str">
        <f t="shared" si="0"/>
        <v>ADD</v>
      </c>
      <c r="C11" s="3" t="s">
        <v>157</v>
      </c>
      <c r="D11" s="10">
        <v>3.1250000000000001E-4</v>
      </c>
    </row>
    <row r="12" spans="1:11" x14ac:dyDescent="0.35">
      <c r="A12" s="2">
        <v>45336</v>
      </c>
      <c r="B12" s="1" t="str">
        <f t="shared" si="0"/>
        <v>REMOVE</v>
      </c>
      <c r="C12" s="3" t="s">
        <v>158</v>
      </c>
      <c r="D12" s="10">
        <v>2.5694444444444445E-3</v>
      </c>
      <c r="E12" t="s">
        <v>159</v>
      </c>
    </row>
    <row r="13" spans="1:11" x14ac:dyDescent="0.35">
      <c r="A13" s="2">
        <v>45336</v>
      </c>
      <c r="B13" s="1" t="str">
        <f t="shared" si="0"/>
        <v>REMOVE</v>
      </c>
      <c r="C13" s="3" t="s">
        <v>160</v>
      </c>
      <c r="D13" s="10">
        <v>1.4930555555555556E-3</v>
      </c>
      <c r="E13" t="s">
        <v>159</v>
      </c>
    </row>
    <row r="14" spans="1:11" x14ac:dyDescent="0.35">
      <c r="A14" s="2">
        <v>45336</v>
      </c>
      <c r="B14" s="1" t="str">
        <f t="shared" si="0"/>
        <v>CHANGE</v>
      </c>
      <c r="C14" s="3" t="s">
        <v>161</v>
      </c>
      <c r="D14" s="10">
        <v>3.9351851851851852E-4</v>
      </c>
    </row>
    <row r="15" spans="1:11" x14ac:dyDescent="0.35">
      <c r="A15" s="2">
        <v>45336</v>
      </c>
      <c r="B15" s="1" t="str">
        <f t="shared" si="0"/>
        <v>CHANGE</v>
      </c>
      <c r="C15" s="3" t="s">
        <v>162</v>
      </c>
      <c r="D15" s="10">
        <v>3.3564814814814812E-4</v>
      </c>
    </row>
    <row r="16" spans="1:11" x14ac:dyDescent="0.35">
      <c r="A16" s="2">
        <v>45336</v>
      </c>
      <c r="B16" s="1" t="str">
        <f t="shared" si="0"/>
        <v>ADD</v>
      </c>
      <c r="C16" s="3" t="s">
        <v>163</v>
      </c>
      <c r="D16" s="10">
        <v>2.8935185185185189E-4</v>
      </c>
    </row>
    <row r="17" spans="1:4" x14ac:dyDescent="0.35">
      <c r="A17" s="2">
        <v>45336</v>
      </c>
      <c r="B17" s="1" t="str">
        <f t="shared" si="0"/>
        <v>UPDATE</v>
      </c>
      <c r="C17" s="3" t="s">
        <v>40</v>
      </c>
      <c r="D17" s="10">
        <v>2.4305555555555556E-3</v>
      </c>
    </row>
    <row r="18" spans="1:4" x14ac:dyDescent="0.35">
      <c r="A18" s="2"/>
      <c r="B18" s="1" t="str">
        <f t="shared" si="0"/>
        <v/>
      </c>
      <c r="C18" s="3"/>
    </row>
    <row r="19" spans="1:4" x14ac:dyDescent="0.35">
      <c r="A19" s="2"/>
      <c r="B19" s="1" t="str">
        <f t="shared" si="0"/>
        <v/>
      </c>
      <c r="C19" s="3"/>
    </row>
    <row r="20" spans="1:4" x14ac:dyDescent="0.35">
      <c r="A20" s="2"/>
      <c r="B20" s="1" t="str">
        <f t="shared" si="0"/>
        <v/>
      </c>
      <c r="C20" s="3"/>
    </row>
    <row r="21" spans="1:4" x14ac:dyDescent="0.35">
      <c r="A21" s="2"/>
      <c r="B21" s="1" t="str">
        <f t="shared" si="0"/>
        <v/>
      </c>
      <c r="C21" s="3"/>
    </row>
    <row r="22" spans="1:4" x14ac:dyDescent="0.35">
      <c r="A22" s="2"/>
      <c r="B22" s="1" t="str">
        <f t="shared" si="0"/>
        <v/>
      </c>
      <c r="C22" s="3"/>
    </row>
    <row r="23" spans="1:4" x14ac:dyDescent="0.35">
      <c r="A23" s="2"/>
      <c r="B23" s="1" t="str">
        <f t="shared" si="0"/>
        <v/>
      </c>
      <c r="C23" s="3"/>
    </row>
    <row r="24" spans="1:4" x14ac:dyDescent="0.35">
      <c r="A24" s="2"/>
      <c r="B24" s="1" t="str">
        <f t="shared" si="0"/>
        <v/>
      </c>
      <c r="C24" s="3"/>
    </row>
    <row r="25" spans="1:4" x14ac:dyDescent="0.35">
      <c r="A25" s="2"/>
      <c r="B25" s="1" t="str">
        <f t="shared" si="0"/>
        <v/>
      </c>
      <c r="C25" s="3"/>
    </row>
    <row r="26" spans="1:4" x14ac:dyDescent="0.35">
      <c r="A26" s="2"/>
      <c r="B26" s="1" t="str">
        <f t="shared" si="0"/>
        <v/>
      </c>
      <c r="C26" s="3"/>
    </row>
    <row r="27" spans="1:4" x14ac:dyDescent="0.35">
      <c r="A27" s="2"/>
      <c r="B27" s="1" t="str">
        <f t="shared" si="0"/>
        <v/>
      </c>
      <c r="C27" s="3"/>
    </row>
    <row r="28" spans="1:4" x14ac:dyDescent="0.35">
      <c r="A28" s="2"/>
      <c r="B28" s="1" t="str">
        <f t="shared" si="0"/>
        <v/>
      </c>
      <c r="C28" s="3"/>
    </row>
    <row r="29" spans="1:4" x14ac:dyDescent="0.35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4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28E-5A57-499B-BF0D-AD0EEF230990}">
  <dimension ref="A1:K30"/>
  <sheetViews>
    <sheetView workbookViewId="0">
      <selection activeCell="K5" activeCellId="1" sqref="D2:D8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45335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141</v>
      </c>
      <c r="D2" s="10">
        <v>4.5138888888888892E-4</v>
      </c>
      <c r="H2" t="s">
        <v>6</v>
      </c>
    </row>
    <row r="3" spans="1:11" x14ac:dyDescent="0.35">
      <c r="A3" s="2">
        <v>45335</v>
      </c>
      <c r="B3" s="1" t="str">
        <f t="shared" si="0"/>
        <v>CHANGE</v>
      </c>
      <c r="C3" s="3" t="s">
        <v>142</v>
      </c>
      <c r="D3" s="10">
        <v>3.8194444444444446E-4</v>
      </c>
    </row>
    <row r="4" spans="1:11" x14ac:dyDescent="0.35">
      <c r="A4" s="2">
        <v>45335</v>
      </c>
      <c r="B4" s="1" t="str">
        <f t="shared" si="0"/>
        <v>ADD</v>
      </c>
      <c r="C4" s="3" t="s">
        <v>143</v>
      </c>
      <c r="D4" s="10">
        <v>9.9537037037037042E-4</v>
      </c>
      <c r="E4" s="5" t="s">
        <v>71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45335</v>
      </c>
      <c r="B5" s="1" t="str">
        <f t="shared" si="0"/>
        <v>ADD</v>
      </c>
      <c r="C5" s="3" t="s">
        <v>144</v>
      </c>
      <c r="D5" s="10">
        <v>3.1250000000000001E-4</v>
      </c>
      <c r="H5" s="2">
        <f>$A$2</f>
        <v>45335</v>
      </c>
      <c r="I5" s="1" t="s">
        <v>5</v>
      </c>
      <c r="J5" s="1">
        <f>COUNTIF(Table1458[Actie],I5)</f>
        <v>6</v>
      </c>
      <c r="K5" s="10">
        <f>SUMIFS(Table1458[Tijdsduur],Table1458[Datum],H5,Table1458[Actie],I5)</f>
        <v>2.638888888888889E-3</v>
      </c>
    </row>
    <row r="6" spans="1:11" x14ac:dyDescent="0.35">
      <c r="A6" s="2">
        <v>45335</v>
      </c>
      <c r="B6" s="1" t="str">
        <f t="shared" si="0"/>
        <v>ADD</v>
      </c>
      <c r="C6" s="3" t="s">
        <v>145</v>
      </c>
      <c r="D6" s="10">
        <v>3.1250000000000001E-4</v>
      </c>
      <c r="H6" s="2">
        <f t="shared" ref="H6:H9" si="1">$A$2</f>
        <v>45335</v>
      </c>
      <c r="I6" s="1" t="s">
        <v>11</v>
      </c>
      <c r="J6" s="1">
        <f>COUNTIF(Table1458[Actie],I6)</f>
        <v>1</v>
      </c>
      <c r="K6" s="10">
        <f>SUMIFS(Table1458[Tijdsduur],Table1458[Datum],H6,Table1458[Actie],I6)</f>
        <v>3.8194444444444446E-4</v>
      </c>
    </row>
    <row r="7" spans="1:11" x14ac:dyDescent="0.35">
      <c r="A7" s="2">
        <v>45335</v>
      </c>
      <c r="B7" s="1" t="str">
        <f t="shared" si="0"/>
        <v>ADD</v>
      </c>
      <c r="C7" s="3" t="s">
        <v>146</v>
      </c>
      <c r="D7" s="10">
        <v>2.7777777777777778E-4</v>
      </c>
      <c r="H7" s="2">
        <f t="shared" si="1"/>
        <v>45335</v>
      </c>
      <c r="I7" s="1" t="s">
        <v>42</v>
      </c>
      <c r="J7" s="1">
        <f>COUNTIF(Table1458[Actie],I7)</f>
        <v>0</v>
      </c>
      <c r="K7" s="10">
        <f>SUMIFS(Table1458[Tijdsduur],Table1458[Datum],H7,Table1458[Actie],I7)</f>
        <v>0</v>
      </c>
    </row>
    <row r="8" spans="1:11" x14ac:dyDescent="0.35">
      <c r="A8" s="2">
        <v>45335</v>
      </c>
      <c r="B8" s="1" t="str">
        <f t="shared" si="0"/>
        <v>ADD</v>
      </c>
      <c r="C8" s="3" t="s">
        <v>147</v>
      </c>
      <c r="D8" s="10">
        <v>2.8935185185185189E-4</v>
      </c>
      <c r="H8" s="2">
        <f t="shared" si="1"/>
        <v>45335</v>
      </c>
      <c r="I8" s="1" t="s">
        <v>41</v>
      </c>
      <c r="J8" s="1">
        <f>COUNTIF(Table1458[Actie],I8)</f>
        <v>0</v>
      </c>
      <c r="K8" s="10">
        <f>SUMIFS(Table1458[Tijdsduur],Table1458[Datum],H8,Table1458[Actie],I8)</f>
        <v>0</v>
      </c>
    </row>
    <row r="9" spans="1:11" x14ac:dyDescent="0.35">
      <c r="A9" s="2"/>
      <c r="B9" s="1" t="str">
        <f t="shared" si="0"/>
        <v/>
      </c>
      <c r="C9" s="3"/>
      <c r="H9" s="2">
        <f t="shared" si="1"/>
        <v>45335</v>
      </c>
      <c r="I9" s="1" t="s">
        <v>43</v>
      </c>
      <c r="J9" s="1">
        <f>SUM(J5:J8)</f>
        <v>7</v>
      </c>
      <c r="K9" s="10">
        <f>SUM(K5:K8)</f>
        <v>3.0208333333333333E-3</v>
      </c>
    </row>
    <row r="10" spans="1:11" x14ac:dyDescent="0.35">
      <c r="A10" s="2"/>
      <c r="B10" s="1" t="str">
        <f t="shared" si="0"/>
        <v/>
      </c>
      <c r="C10" s="3"/>
    </row>
    <row r="11" spans="1:11" x14ac:dyDescent="0.35">
      <c r="A11" s="2"/>
      <c r="B11" s="1" t="str">
        <f t="shared" si="0"/>
        <v/>
      </c>
      <c r="C11" s="3"/>
    </row>
    <row r="12" spans="1:11" x14ac:dyDescent="0.35">
      <c r="A12" s="2"/>
      <c r="B12" s="1" t="str">
        <f t="shared" si="0"/>
        <v/>
      </c>
      <c r="C12" s="3"/>
    </row>
    <row r="13" spans="1:11" x14ac:dyDescent="0.35">
      <c r="A13" s="2"/>
      <c r="B13" s="1" t="str">
        <f t="shared" si="0"/>
        <v/>
      </c>
      <c r="C13" s="3"/>
    </row>
    <row r="14" spans="1:11" x14ac:dyDescent="0.35">
      <c r="A14" s="2"/>
      <c r="B14" s="1" t="str">
        <f t="shared" si="0"/>
        <v/>
      </c>
      <c r="C14" s="3"/>
    </row>
    <row r="15" spans="1:11" x14ac:dyDescent="0.35">
      <c r="A15" s="2"/>
      <c r="B15" s="1" t="str">
        <f t="shared" si="0"/>
        <v/>
      </c>
      <c r="C15" s="3"/>
    </row>
    <row r="16" spans="1:11" x14ac:dyDescent="0.35">
      <c r="A16" s="2"/>
      <c r="B16" s="1" t="str">
        <f t="shared" si="0"/>
        <v/>
      </c>
      <c r="C16" s="3"/>
    </row>
    <row r="17" spans="1:3" x14ac:dyDescent="0.35">
      <c r="A17" s="2"/>
      <c r="B17" s="1" t="str">
        <f t="shared" si="0"/>
        <v/>
      </c>
      <c r="C17" s="3"/>
    </row>
    <row r="18" spans="1:3" x14ac:dyDescent="0.35">
      <c r="A18" s="2"/>
      <c r="B18" s="1" t="str">
        <f t="shared" si="0"/>
        <v/>
      </c>
      <c r="C18" s="3"/>
    </row>
    <row r="19" spans="1:3" x14ac:dyDescent="0.35">
      <c r="A19" s="2"/>
      <c r="B19" s="1" t="str">
        <f t="shared" si="0"/>
        <v/>
      </c>
      <c r="C19" s="3"/>
    </row>
    <row r="20" spans="1:3" x14ac:dyDescent="0.35">
      <c r="A20" s="2"/>
      <c r="B20" s="1" t="str">
        <f t="shared" si="0"/>
        <v/>
      </c>
      <c r="C20" s="3"/>
    </row>
    <row r="21" spans="1:3" x14ac:dyDescent="0.35">
      <c r="A21" s="2"/>
      <c r="B21" s="1" t="str">
        <f t="shared" si="0"/>
        <v/>
      </c>
      <c r="C21" s="3"/>
    </row>
    <row r="22" spans="1:3" x14ac:dyDescent="0.35">
      <c r="A22" s="2"/>
      <c r="B22" s="1" t="str">
        <f t="shared" si="0"/>
        <v/>
      </c>
      <c r="C22" s="3"/>
    </row>
    <row r="23" spans="1:3" x14ac:dyDescent="0.35">
      <c r="A23" s="2"/>
      <c r="B23" s="1" t="str">
        <f t="shared" si="0"/>
        <v/>
      </c>
      <c r="C23" s="3"/>
    </row>
    <row r="24" spans="1:3" x14ac:dyDescent="0.35">
      <c r="A24" s="2"/>
      <c r="B24" s="1" t="str">
        <f t="shared" si="0"/>
        <v/>
      </c>
      <c r="C24" s="3"/>
    </row>
    <row r="25" spans="1:3" x14ac:dyDescent="0.35">
      <c r="A25" s="2"/>
      <c r="B25" s="1" t="str">
        <f t="shared" si="0"/>
        <v/>
      </c>
      <c r="C25" s="3"/>
    </row>
    <row r="26" spans="1:3" x14ac:dyDescent="0.35">
      <c r="A26" s="2"/>
      <c r="B26" s="1" t="str">
        <f t="shared" si="0"/>
        <v/>
      </c>
      <c r="C26" s="3"/>
    </row>
    <row r="27" spans="1:3" x14ac:dyDescent="0.35">
      <c r="A27" s="2"/>
      <c r="B27" s="1" t="str">
        <f t="shared" si="0"/>
        <v/>
      </c>
      <c r="C27" s="3"/>
    </row>
    <row r="28" spans="1:3" x14ac:dyDescent="0.35">
      <c r="A28" s="2"/>
      <c r="B28" s="1" t="str">
        <f t="shared" si="0"/>
        <v/>
      </c>
      <c r="C28" s="3"/>
    </row>
    <row r="29" spans="1:3" x14ac:dyDescent="0.35">
      <c r="A29" s="2"/>
      <c r="B29" s="1" t="str">
        <f>IF(ISNUMBER(SEARCH("mkh ",C29)),"ADD",IF(ISNUMBER(SEARCH("chh ",C29)),"CHANGE",IF(ISNUMBER(SEARCH("rmhost ",C29)),"REMOVE",IF(ISNUMBER(SEARCH("Update",C29)),"UPDATE",""))))</f>
        <v/>
      </c>
    </row>
    <row r="30" spans="1:3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72B1-A31B-434F-9605-405E41958F60}">
  <dimension ref="A1:K30"/>
  <sheetViews>
    <sheetView workbookViewId="0">
      <selection activeCell="K5" activeCellId="1" sqref="D2:D29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45334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125</v>
      </c>
      <c r="D2" s="10">
        <v>9.3750000000000007E-4</v>
      </c>
      <c r="E2" s="5" t="s">
        <v>71</v>
      </c>
      <c r="H2" t="s">
        <v>6</v>
      </c>
    </row>
    <row r="3" spans="1:11" x14ac:dyDescent="0.35">
      <c r="A3" s="2">
        <v>45334</v>
      </c>
      <c r="B3" s="1" t="str">
        <f t="shared" si="0"/>
        <v>ADD</v>
      </c>
      <c r="C3" s="3" t="s">
        <v>126</v>
      </c>
      <c r="D3" s="10">
        <v>2.8935185185185189E-4</v>
      </c>
    </row>
    <row r="4" spans="1:11" x14ac:dyDescent="0.35">
      <c r="A4" s="2">
        <v>45334</v>
      </c>
      <c r="B4" s="1" t="str">
        <f t="shared" si="0"/>
        <v>CHANGE</v>
      </c>
      <c r="C4" s="3" t="s">
        <v>127</v>
      </c>
      <c r="D4" s="10">
        <v>7.291666666666667E-4</v>
      </c>
      <c r="E4" t="s">
        <v>128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45334</v>
      </c>
      <c r="B5" s="1" t="str">
        <f t="shared" si="0"/>
        <v>REMOVE</v>
      </c>
      <c r="C5" s="3" t="s">
        <v>129</v>
      </c>
      <c r="D5" s="10">
        <v>3.1944444444444442E-3</v>
      </c>
      <c r="E5" t="s">
        <v>130</v>
      </c>
      <c r="H5" s="2">
        <f>$A$2</f>
        <v>45334</v>
      </c>
      <c r="I5" s="1" t="s">
        <v>5</v>
      </c>
      <c r="J5" s="1">
        <f>COUNTIF(Table1457[Actie],I5)</f>
        <v>18</v>
      </c>
      <c r="K5" s="10">
        <f>SUMIFS(Table1457[Tijdsduur],Table1457[Datum],H5,Table1457[Actie],I5)</f>
        <v>1.1342592592592592E-2</v>
      </c>
    </row>
    <row r="6" spans="1:11" x14ac:dyDescent="0.35">
      <c r="A6" s="2">
        <v>45334</v>
      </c>
      <c r="B6" s="1" t="str">
        <f t="shared" si="0"/>
        <v>REMOVE</v>
      </c>
      <c r="C6" s="3" t="s">
        <v>131</v>
      </c>
      <c r="D6" s="10">
        <v>2.7777777777777778E-4</v>
      </c>
      <c r="H6" s="2">
        <f t="shared" ref="H6:H9" si="1">$A$2</f>
        <v>45334</v>
      </c>
      <c r="I6" s="1" t="s">
        <v>11</v>
      </c>
      <c r="J6" s="1">
        <f>COUNTIF(Table1457[Actie],I6)</f>
        <v>3</v>
      </c>
      <c r="K6" s="10">
        <f>SUMIFS(Table1457[Tijdsduur],Table1457[Datum],H6,Table1457[Actie],I6)</f>
        <v>1.4699074074074074E-3</v>
      </c>
    </row>
    <row r="7" spans="1:11" x14ac:dyDescent="0.35">
      <c r="A7" s="2">
        <v>45334</v>
      </c>
      <c r="B7" s="1" t="str">
        <f t="shared" si="0"/>
        <v>UPDATE</v>
      </c>
      <c r="C7" s="3" t="s">
        <v>40</v>
      </c>
      <c r="D7" s="10">
        <v>3.7384259259259263E-3</v>
      </c>
      <c r="E7" t="s">
        <v>132</v>
      </c>
      <c r="H7" s="2">
        <f t="shared" si="1"/>
        <v>45334</v>
      </c>
      <c r="I7" s="1" t="s">
        <v>42</v>
      </c>
      <c r="J7" s="1">
        <f>COUNTIF(Table1457[Actie],I7)</f>
        <v>6</v>
      </c>
      <c r="K7" s="10">
        <f>SUMIFS(Table1457[Tijdsduur],Table1457[Datum],H7,Table1457[Actie],I7)</f>
        <v>4.363425925925926E-3</v>
      </c>
    </row>
    <row r="8" spans="1:11" x14ac:dyDescent="0.35">
      <c r="A8" s="2">
        <v>45334</v>
      </c>
      <c r="B8" s="1" t="str">
        <f t="shared" si="0"/>
        <v>ADD</v>
      </c>
      <c r="C8" s="3" t="s">
        <v>133</v>
      </c>
      <c r="D8" s="10">
        <v>1.1226851851851851E-3</v>
      </c>
      <c r="E8" s="5" t="s">
        <v>71</v>
      </c>
      <c r="F8" t="s">
        <v>134</v>
      </c>
      <c r="H8" s="2">
        <f t="shared" si="1"/>
        <v>45334</v>
      </c>
      <c r="I8" s="1" t="s">
        <v>41</v>
      </c>
      <c r="J8" s="1">
        <f>COUNTIF(Table1457[Actie],I8)</f>
        <v>1</v>
      </c>
      <c r="K8" s="10">
        <f>SUMIFS(Table1457[Tijdsduur],Table1457[Datum],H8,Table1457[Actie],I8)</f>
        <v>3.7384259259259263E-3</v>
      </c>
    </row>
    <row r="9" spans="1:11" x14ac:dyDescent="0.35">
      <c r="A9" s="2">
        <v>45334</v>
      </c>
      <c r="B9" s="1" t="str">
        <f t="shared" si="0"/>
        <v>CHANGE</v>
      </c>
      <c r="C9" s="3" t="s">
        <v>135</v>
      </c>
      <c r="D9" s="10">
        <v>3.8194444444444446E-4</v>
      </c>
      <c r="H9" s="2">
        <f t="shared" si="1"/>
        <v>45334</v>
      </c>
      <c r="I9" s="1" t="s">
        <v>43</v>
      </c>
      <c r="J9" s="1">
        <f>SUM(J5:J8)</f>
        <v>28</v>
      </c>
      <c r="K9" s="10">
        <f>SUM(K5:K8)</f>
        <v>2.0914351851851851E-2</v>
      </c>
    </row>
    <row r="10" spans="1:11" x14ac:dyDescent="0.35">
      <c r="A10" s="2">
        <v>45334</v>
      </c>
      <c r="B10" s="1" t="str">
        <f t="shared" si="0"/>
        <v>CHANGE</v>
      </c>
      <c r="C10" s="3" t="s">
        <v>127</v>
      </c>
      <c r="D10" s="10">
        <v>3.5879629629629635E-4</v>
      </c>
    </row>
    <row r="11" spans="1:11" x14ac:dyDescent="0.35">
      <c r="A11" s="2">
        <v>45334</v>
      </c>
      <c r="B11" s="1" t="str">
        <f t="shared" si="0"/>
        <v>ADD</v>
      </c>
      <c r="C11" s="3" t="s">
        <v>136</v>
      </c>
      <c r="D11" s="10">
        <v>3.1250000000000001E-4</v>
      </c>
    </row>
    <row r="12" spans="1:11" x14ac:dyDescent="0.35">
      <c r="A12" s="2">
        <v>45334</v>
      </c>
      <c r="B12" s="1" t="str">
        <f t="shared" si="0"/>
        <v>REMOVE</v>
      </c>
      <c r="C12" s="3" t="s">
        <v>137</v>
      </c>
      <c r="D12" s="10">
        <v>1.9675925925925926E-4</v>
      </c>
    </row>
    <row r="13" spans="1:11" x14ac:dyDescent="0.35">
      <c r="A13" s="2">
        <v>45334</v>
      </c>
      <c r="B13" s="1" t="str">
        <f t="shared" si="0"/>
        <v>REMOVE</v>
      </c>
      <c r="C13" s="3" t="s">
        <v>138</v>
      </c>
      <c r="D13" s="10">
        <v>2.0833333333333335E-4</v>
      </c>
    </row>
    <row r="14" spans="1:11" x14ac:dyDescent="0.35">
      <c r="A14" s="2">
        <v>45334</v>
      </c>
      <c r="B14" s="1" t="str">
        <f t="shared" si="0"/>
        <v>REMOVE</v>
      </c>
      <c r="C14" s="3" t="s">
        <v>139</v>
      </c>
      <c r="D14" s="10">
        <v>2.5462962962962961E-4</v>
      </c>
    </row>
    <row r="15" spans="1:11" x14ac:dyDescent="0.35">
      <c r="A15" s="2">
        <v>45334</v>
      </c>
      <c r="B15" s="1" t="str">
        <f t="shared" si="0"/>
        <v>REMOVE</v>
      </c>
      <c r="C15" s="3" t="s">
        <v>140</v>
      </c>
      <c r="D15" s="10">
        <v>2.3148148148148146E-4</v>
      </c>
    </row>
    <row r="16" spans="1:11" x14ac:dyDescent="0.35">
      <c r="A16" s="7">
        <v>45334</v>
      </c>
      <c r="B16" s="1" t="str">
        <f t="shared" si="0"/>
        <v>ADD</v>
      </c>
      <c r="C16" s="3" t="s">
        <v>164</v>
      </c>
      <c r="D16" s="10">
        <v>3.7037037037037035E-4</v>
      </c>
    </row>
    <row r="17" spans="1:5" x14ac:dyDescent="0.35">
      <c r="A17" s="7">
        <v>45334</v>
      </c>
      <c r="B17" s="1" t="str">
        <f t="shared" si="0"/>
        <v>ADD</v>
      </c>
      <c r="C17" s="3" t="s">
        <v>165</v>
      </c>
      <c r="D17" s="10">
        <v>3.2407407407407406E-4</v>
      </c>
    </row>
    <row r="18" spans="1:5" x14ac:dyDescent="0.35">
      <c r="A18" s="7">
        <v>45334</v>
      </c>
      <c r="B18" s="1" t="str">
        <f t="shared" si="0"/>
        <v>ADD</v>
      </c>
      <c r="C18" s="3" t="s">
        <v>166</v>
      </c>
      <c r="D18" s="10">
        <v>4.0856481481481481E-3</v>
      </c>
      <c r="E18" t="s">
        <v>167</v>
      </c>
    </row>
    <row r="19" spans="1:5" x14ac:dyDescent="0.35">
      <c r="A19" s="7">
        <v>45334</v>
      </c>
      <c r="B19" s="1" t="str">
        <f t="shared" si="0"/>
        <v>ADD</v>
      </c>
      <c r="C19" s="3" t="s">
        <v>168</v>
      </c>
      <c r="D19" s="10">
        <v>4.7453703703703704E-4</v>
      </c>
    </row>
    <row r="20" spans="1:5" x14ac:dyDescent="0.35">
      <c r="A20" s="7">
        <v>45334</v>
      </c>
      <c r="B20" s="1" t="str">
        <f t="shared" si="0"/>
        <v>ADD</v>
      </c>
      <c r="C20" s="3" t="s">
        <v>169</v>
      </c>
      <c r="D20" s="10">
        <v>4.2824074074074075E-4</v>
      </c>
    </row>
    <row r="21" spans="1:5" x14ac:dyDescent="0.35">
      <c r="A21" s="7">
        <v>45334</v>
      </c>
      <c r="B21" s="1" t="str">
        <f t="shared" si="0"/>
        <v>ADD</v>
      </c>
      <c r="C21" s="3" t="s">
        <v>170</v>
      </c>
      <c r="D21" s="10">
        <v>3.0092592592592595E-4</v>
      </c>
    </row>
    <row r="22" spans="1:5" x14ac:dyDescent="0.35">
      <c r="A22" s="7">
        <v>45334</v>
      </c>
      <c r="B22" s="1" t="str">
        <f t="shared" si="0"/>
        <v>ADD</v>
      </c>
      <c r="C22" s="3" t="s">
        <v>171</v>
      </c>
      <c r="D22" s="10">
        <v>3.2407407407407406E-4</v>
      </c>
    </row>
    <row r="23" spans="1:5" x14ac:dyDescent="0.35">
      <c r="A23" s="7">
        <v>45334</v>
      </c>
      <c r="B23" s="1" t="str">
        <f t="shared" si="0"/>
        <v>ADD</v>
      </c>
      <c r="C23" s="3" t="s">
        <v>172</v>
      </c>
      <c r="D23" s="10">
        <v>3.3564814814814812E-4</v>
      </c>
    </row>
    <row r="24" spans="1:5" x14ac:dyDescent="0.35">
      <c r="A24" s="7">
        <v>45334</v>
      </c>
      <c r="B24" s="1" t="str">
        <f t="shared" si="0"/>
        <v>ADD</v>
      </c>
      <c r="C24" s="3" t="s">
        <v>173</v>
      </c>
      <c r="D24" s="10">
        <v>3.2407407407407406E-4</v>
      </c>
    </row>
    <row r="25" spans="1:5" x14ac:dyDescent="0.35">
      <c r="A25" s="7">
        <v>45334</v>
      </c>
      <c r="B25" s="1" t="str">
        <f t="shared" si="0"/>
        <v>ADD</v>
      </c>
      <c r="C25" s="3" t="s">
        <v>174</v>
      </c>
      <c r="D25" s="10">
        <v>3.3564814814814812E-4</v>
      </c>
    </row>
    <row r="26" spans="1:5" x14ac:dyDescent="0.35">
      <c r="A26" s="7">
        <v>45334</v>
      </c>
      <c r="B26" s="1" t="str">
        <f t="shared" si="0"/>
        <v>ADD</v>
      </c>
      <c r="C26" s="3" t="s">
        <v>175</v>
      </c>
      <c r="D26" s="10">
        <v>3.5879629629629635E-4</v>
      </c>
    </row>
    <row r="27" spans="1:5" x14ac:dyDescent="0.35">
      <c r="A27" s="7">
        <v>45334</v>
      </c>
      <c r="B27" s="1" t="str">
        <f t="shared" si="0"/>
        <v>ADD</v>
      </c>
      <c r="C27" s="3" t="s">
        <v>176</v>
      </c>
      <c r="D27" s="10">
        <v>3.1250000000000001E-4</v>
      </c>
    </row>
    <row r="28" spans="1:5" x14ac:dyDescent="0.35">
      <c r="A28" s="7">
        <v>45334</v>
      </c>
      <c r="B28" s="1" t="str">
        <f t="shared" si="0"/>
        <v>ADD</v>
      </c>
      <c r="C28" s="3" t="s">
        <v>177</v>
      </c>
      <c r="D28" s="10">
        <v>3.2407407407407406E-4</v>
      </c>
    </row>
    <row r="29" spans="1:5" x14ac:dyDescent="0.35">
      <c r="A29" s="8">
        <v>45334</v>
      </c>
      <c r="B29" s="1" t="str">
        <f>IF(ISNUMBER(SEARCH("mkh ",C29)),"ADD",IF(ISNUMBER(SEARCH("chh ",C29)),"CHANGE",IF(ISNUMBER(SEARCH("rmhost ",C29)),"REMOVE",IF(ISNUMBER(SEARCH("Update",C29)),"UPDATE",""))))</f>
        <v>ADD</v>
      </c>
      <c r="C29" s="3" t="s">
        <v>178</v>
      </c>
      <c r="D29" s="10">
        <v>3.8194444444444446E-4</v>
      </c>
    </row>
    <row r="30" spans="1:5" x14ac:dyDescent="0.35">
      <c r="A30" s="2"/>
      <c r="B30" s="1" t="str">
        <f>IF(ISNUMBER(SEARCH("mkh ",C30)),"ADD",IF(ISNUMBER(SEARCH("chh ",C30)),"CHANGE",IF(ISNUMBER(SEARCH("rmhost ",C30)),"REMOVE",IF(ISNUMBER(SEARCH("Update",C30)),"UPDATE",""))))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47CC-CED0-4097-877D-8107E4973DF1}">
  <dimension ref="A1:K34"/>
  <sheetViews>
    <sheetView workbookViewId="0">
      <selection activeCell="K5" activeCellId="1" sqref="D2:D34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21.632812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45331</v>
      </c>
      <c r="B2" s="1" t="str">
        <f t="shared" ref="B2:B28" si="0">IF(ISNUMBER(SEARCH("mkh ",C2)),"ADD",IF(ISNUMBER(SEARCH("chh ",C2)),"CHANGE",IF(ISNUMBER(SEARCH("rmhost ",C2)),"REMOVE",IF(ISNUMBER(SEARCH("Update",C2)),"UPDATE",""))))</f>
        <v>ADD</v>
      </c>
      <c r="C2" s="3" t="s">
        <v>89</v>
      </c>
      <c r="D2" s="10">
        <v>4.9768518518518521E-4</v>
      </c>
      <c r="H2" t="s">
        <v>6</v>
      </c>
    </row>
    <row r="3" spans="1:11" x14ac:dyDescent="0.35">
      <c r="A3" s="2">
        <v>45331</v>
      </c>
      <c r="B3" s="1" t="str">
        <f t="shared" si="0"/>
        <v>CHANGE</v>
      </c>
      <c r="C3" s="3" t="s">
        <v>90</v>
      </c>
      <c r="D3" s="10">
        <v>3.4722222222222224E-4</v>
      </c>
    </row>
    <row r="4" spans="1:11" x14ac:dyDescent="0.35">
      <c r="A4" s="2">
        <v>45331</v>
      </c>
      <c r="B4" s="1" t="str">
        <f t="shared" si="0"/>
        <v>REMOVE</v>
      </c>
      <c r="C4" s="3" t="s">
        <v>91</v>
      </c>
      <c r="D4" s="10">
        <v>1.9675925925925926E-4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45331</v>
      </c>
      <c r="B5" s="1" t="str">
        <f t="shared" si="0"/>
        <v>REMOVE</v>
      </c>
      <c r="C5" s="3" t="s">
        <v>92</v>
      </c>
      <c r="D5" s="10">
        <v>2.6620370370370372E-4</v>
      </c>
      <c r="H5" s="2">
        <f>$A$2</f>
        <v>45331</v>
      </c>
      <c r="I5" s="1" t="s">
        <v>5</v>
      </c>
      <c r="J5" s="1">
        <f>COUNTIF(Table1456[Actie],I5)</f>
        <v>8</v>
      </c>
      <c r="K5" s="10">
        <f>SUMIFS(Table1456[Tijdsduur],Table1456[Datum],H5,Table1456[Actie],I5)</f>
        <v>7.465277777777779E-3</v>
      </c>
    </row>
    <row r="6" spans="1:11" x14ac:dyDescent="0.35">
      <c r="A6" s="2">
        <v>45331</v>
      </c>
      <c r="B6" s="1" t="str">
        <f t="shared" si="0"/>
        <v>REMOVE</v>
      </c>
      <c r="C6" s="3" t="s">
        <v>93</v>
      </c>
      <c r="D6" s="10">
        <v>1.8518518518518518E-4</v>
      </c>
      <c r="H6" s="2">
        <f t="shared" ref="H6:H9" si="1">$A$2</f>
        <v>45331</v>
      </c>
      <c r="I6" s="1" t="s">
        <v>11</v>
      </c>
      <c r="J6" s="1">
        <f>COUNTIF(Table1456[Actie],I6)</f>
        <v>2</v>
      </c>
      <c r="K6" s="10">
        <f>SUMIFS(Table1456[Tijdsduur],Table1456[Datum],H6,Table1456[Actie],I6)</f>
        <v>7.7546296296296304E-4</v>
      </c>
    </row>
    <row r="7" spans="1:11" x14ac:dyDescent="0.35">
      <c r="A7" s="2">
        <v>45331</v>
      </c>
      <c r="B7" s="1" t="str">
        <f t="shared" si="0"/>
        <v>REMOVE</v>
      </c>
      <c r="C7" s="3" t="s">
        <v>94</v>
      </c>
      <c r="D7" s="10">
        <v>1.9675925925925926E-4</v>
      </c>
      <c r="H7" s="2">
        <f t="shared" si="1"/>
        <v>45331</v>
      </c>
      <c r="I7" s="1" t="s">
        <v>42</v>
      </c>
      <c r="J7" s="1">
        <f>COUNTIF(Table1456[Actie],I7)</f>
        <v>23</v>
      </c>
      <c r="K7" s="10">
        <f>SUMIFS(Table1456[Tijdsduur],Table1456[Datum],H7,Table1456[Actie],I7)</f>
        <v>4.7337962962962958E-3</v>
      </c>
    </row>
    <row r="8" spans="1:11" x14ac:dyDescent="0.35">
      <c r="A8" s="2">
        <v>45331</v>
      </c>
      <c r="B8" s="1" t="str">
        <f t="shared" si="0"/>
        <v>REMOVE</v>
      </c>
      <c r="C8" s="3" t="s">
        <v>95</v>
      </c>
      <c r="D8" s="10">
        <v>1.7361111111111112E-4</v>
      </c>
      <c r="H8" s="2">
        <f t="shared" si="1"/>
        <v>45331</v>
      </c>
      <c r="I8" s="1" t="s">
        <v>41</v>
      </c>
      <c r="J8" s="1">
        <f>COUNTIF(Table1456[Actie],I8)</f>
        <v>0</v>
      </c>
      <c r="K8" s="10">
        <f>SUMIFS(Table1456[Tijdsduur],Table1456[Datum],H8,Table1456[Actie],I8)</f>
        <v>0</v>
      </c>
    </row>
    <row r="9" spans="1:11" x14ac:dyDescent="0.35">
      <c r="A9" s="2">
        <v>45331</v>
      </c>
      <c r="B9" s="1" t="str">
        <f t="shared" si="0"/>
        <v>REMOVE</v>
      </c>
      <c r="C9" s="3" t="s">
        <v>96</v>
      </c>
      <c r="D9" s="10">
        <v>1.9675925925925926E-4</v>
      </c>
      <c r="H9" s="2">
        <f t="shared" si="1"/>
        <v>45331</v>
      </c>
      <c r="I9" s="1" t="s">
        <v>43</v>
      </c>
      <c r="J9" s="1">
        <f>SUM(J5:J8)</f>
        <v>33</v>
      </c>
      <c r="K9" s="10">
        <f>SUM(K5:K8)</f>
        <v>1.2974537037037038E-2</v>
      </c>
    </row>
    <row r="10" spans="1:11" x14ac:dyDescent="0.35">
      <c r="A10" s="2">
        <v>45331</v>
      </c>
      <c r="B10" s="1" t="str">
        <f t="shared" si="0"/>
        <v>REMOVE</v>
      </c>
      <c r="C10" s="3" t="s">
        <v>97</v>
      </c>
      <c r="D10" s="10">
        <v>1.9675925925925926E-4</v>
      </c>
    </row>
    <row r="11" spans="1:11" x14ac:dyDescent="0.35">
      <c r="A11" s="2">
        <v>45331</v>
      </c>
      <c r="B11" s="1" t="str">
        <f t="shared" si="0"/>
        <v>REMOVE</v>
      </c>
      <c r="C11" s="3" t="s">
        <v>98</v>
      </c>
      <c r="D11" s="10">
        <v>1.8518518518518518E-4</v>
      </c>
    </row>
    <row r="12" spans="1:11" x14ac:dyDescent="0.35">
      <c r="A12" s="2">
        <v>45331</v>
      </c>
      <c r="B12" s="1" t="str">
        <f t="shared" si="0"/>
        <v>REMOVE</v>
      </c>
      <c r="C12" s="3" t="s">
        <v>99</v>
      </c>
      <c r="D12" s="10">
        <v>2.199074074074074E-4</v>
      </c>
    </row>
    <row r="13" spans="1:11" x14ac:dyDescent="0.35">
      <c r="A13" s="2">
        <v>45331</v>
      </c>
      <c r="B13" s="1" t="str">
        <f t="shared" si="0"/>
        <v>REMOVE</v>
      </c>
      <c r="C13" s="3" t="s">
        <v>100</v>
      </c>
      <c r="D13" s="10">
        <v>2.199074074074074E-4</v>
      </c>
    </row>
    <row r="14" spans="1:11" x14ac:dyDescent="0.35">
      <c r="A14" s="2">
        <v>45331</v>
      </c>
      <c r="B14" s="1" t="str">
        <f t="shared" si="0"/>
        <v>REMOVE</v>
      </c>
      <c r="C14" s="3" t="s">
        <v>101</v>
      </c>
      <c r="D14" s="10">
        <v>2.0833333333333335E-4</v>
      </c>
    </row>
    <row r="15" spans="1:11" x14ac:dyDescent="0.35">
      <c r="A15" s="2">
        <v>45331</v>
      </c>
      <c r="B15" s="1" t="str">
        <f t="shared" si="0"/>
        <v>REMOVE</v>
      </c>
      <c r="C15" s="3" t="s">
        <v>102</v>
      </c>
      <c r="D15" s="10">
        <v>1.8518518518518518E-4</v>
      </c>
    </row>
    <row r="16" spans="1:11" x14ac:dyDescent="0.35">
      <c r="A16" s="2">
        <v>45331</v>
      </c>
      <c r="B16" s="1" t="str">
        <f t="shared" si="0"/>
        <v>REMOVE</v>
      </c>
      <c r="C16" s="3" t="s">
        <v>103</v>
      </c>
      <c r="D16" s="10">
        <v>2.199074074074074E-4</v>
      </c>
    </row>
    <row r="17" spans="1:5" x14ac:dyDescent="0.35">
      <c r="A17" s="2">
        <v>45331</v>
      </c>
      <c r="B17" s="1" t="str">
        <f t="shared" si="0"/>
        <v>REMOVE</v>
      </c>
      <c r="C17" s="3" t="s">
        <v>104</v>
      </c>
      <c r="D17" s="10">
        <v>2.4305555555555552E-4</v>
      </c>
    </row>
    <row r="18" spans="1:5" x14ac:dyDescent="0.35">
      <c r="A18" s="2">
        <v>45331</v>
      </c>
      <c r="B18" s="1" t="str">
        <f t="shared" si="0"/>
        <v>REMOVE</v>
      </c>
      <c r="C18" s="3" t="s">
        <v>105</v>
      </c>
      <c r="D18" s="10">
        <v>1.9675925925925926E-4</v>
      </c>
    </row>
    <row r="19" spans="1:5" x14ac:dyDescent="0.35">
      <c r="A19" s="2">
        <v>45331</v>
      </c>
      <c r="B19" s="1" t="str">
        <f t="shared" si="0"/>
        <v>REMOVE</v>
      </c>
      <c r="C19" s="3" t="s">
        <v>106</v>
      </c>
      <c r="D19" s="10">
        <v>1.8518518518518518E-4</v>
      </c>
    </row>
    <row r="20" spans="1:5" x14ac:dyDescent="0.35">
      <c r="A20" s="2">
        <v>45331</v>
      </c>
      <c r="B20" s="1" t="str">
        <f t="shared" si="0"/>
        <v>REMOVE</v>
      </c>
      <c r="C20" s="3" t="s">
        <v>109</v>
      </c>
      <c r="D20" s="10">
        <v>3.1250000000000001E-4</v>
      </c>
    </row>
    <row r="21" spans="1:5" x14ac:dyDescent="0.35">
      <c r="A21" s="2">
        <v>45331</v>
      </c>
      <c r="B21" s="1" t="str">
        <f t="shared" si="0"/>
        <v>REMOVE</v>
      </c>
      <c r="C21" s="3" t="s">
        <v>110</v>
      </c>
      <c r="D21" s="10">
        <v>1.7361111111111112E-4</v>
      </c>
    </row>
    <row r="22" spans="1:5" x14ac:dyDescent="0.35">
      <c r="A22" s="2">
        <v>45331</v>
      </c>
      <c r="B22" s="1" t="str">
        <f t="shared" si="0"/>
        <v>REMOVE</v>
      </c>
      <c r="C22" s="3" t="s">
        <v>111</v>
      </c>
      <c r="D22" s="10">
        <v>1.8518518518518518E-4</v>
      </c>
    </row>
    <row r="23" spans="1:5" x14ac:dyDescent="0.35">
      <c r="A23" s="2">
        <v>45331</v>
      </c>
      <c r="B23" s="1" t="str">
        <f t="shared" si="0"/>
        <v>REMOVE</v>
      </c>
      <c r="C23" s="3" t="s">
        <v>112</v>
      </c>
      <c r="D23" s="10">
        <v>2.0833333333333335E-4</v>
      </c>
    </row>
    <row r="24" spans="1:5" x14ac:dyDescent="0.35">
      <c r="A24" s="2">
        <v>45331</v>
      </c>
      <c r="B24" s="1" t="str">
        <f t="shared" si="0"/>
        <v>REMOVE</v>
      </c>
      <c r="C24" s="3" t="s">
        <v>113</v>
      </c>
      <c r="D24" s="10">
        <v>1.9675925925925926E-4</v>
      </c>
    </row>
    <row r="25" spans="1:5" x14ac:dyDescent="0.35">
      <c r="A25" s="2">
        <v>45331</v>
      </c>
      <c r="B25" s="1" t="str">
        <f t="shared" si="0"/>
        <v>REMOVE</v>
      </c>
      <c r="C25" s="3" t="s">
        <v>114</v>
      </c>
      <c r="D25" s="10">
        <v>1.6203703703703703E-4</v>
      </c>
    </row>
    <row r="26" spans="1:5" x14ac:dyDescent="0.35">
      <c r="A26" s="2">
        <v>45331</v>
      </c>
      <c r="B26" s="1" t="str">
        <f t="shared" si="0"/>
        <v>ADD</v>
      </c>
      <c r="C26" s="3" t="s">
        <v>115</v>
      </c>
      <c r="D26" s="10">
        <v>3.2407407407407406E-4</v>
      </c>
    </row>
    <row r="27" spans="1:5" x14ac:dyDescent="0.35">
      <c r="A27" s="2">
        <v>45331</v>
      </c>
      <c r="B27" s="1" t="str">
        <f t="shared" si="0"/>
        <v>REMOVE</v>
      </c>
      <c r="C27" s="3" t="s">
        <v>116</v>
      </c>
      <c r="D27" s="10">
        <v>2.199074074074074E-4</v>
      </c>
    </row>
    <row r="28" spans="1:5" x14ac:dyDescent="0.35">
      <c r="A28" s="2">
        <v>45331</v>
      </c>
      <c r="B28" s="1" t="str">
        <f t="shared" si="0"/>
        <v>ADD</v>
      </c>
      <c r="C28" s="3" t="s">
        <v>117</v>
      </c>
      <c r="D28" s="10">
        <v>2.7777777777777778E-4</v>
      </c>
    </row>
    <row r="29" spans="1:5" x14ac:dyDescent="0.35">
      <c r="A29" s="2">
        <v>45331</v>
      </c>
      <c r="B29" s="1" t="str">
        <f t="shared" ref="B29:B34" si="2">IF(ISNUMBER(SEARCH("mkh ",C29)),"ADD",IF(ISNUMBER(SEARCH("chh ",C29)),"CHANGE",IF(ISNUMBER(SEARCH("rmhost ",C29)),"REMOVE",IF(ISNUMBER(SEARCH("Update",C29)),"UPDATE",""))))</f>
        <v>ADD</v>
      </c>
      <c r="C29" s="3" t="s">
        <v>118</v>
      </c>
      <c r="D29" s="10">
        <v>3.1250000000000001E-4</v>
      </c>
    </row>
    <row r="30" spans="1:5" x14ac:dyDescent="0.35">
      <c r="A30" s="2">
        <v>45331</v>
      </c>
      <c r="B30" s="1" t="str">
        <f t="shared" si="2"/>
        <v>ADD</v>
      </c>
      <c r="C30" s="3" t="s">
        <v>119</v>
      </c>
      <c r="D30" s="10">
        <v>8.564814814814815E-4</v>
      </c>
      <c r="E30" s="5" t="s">
        <v>71</v>
      </c>
    </row>
    <row r="31" spans="1:5" x14ac:dyDescent="0.35">
      <c r="A31" s="2">
        <v>45331</v>
      </c>
      <c r="B31" s="1" t="str">
        <f t="shared" si="2"/>
        <v>ADD</v>
      </c>
      <c r="C31" s="3" t="s">
        <v>120</v>
      </c>
      <c r="D31" s="10">
        <v>3.6574074074074078E-3</v>
      </c>
      <c r="E31" t="s">
        <v>121</v>
      </c>
    </row>
    <row r="32" spans="1:5" x14ac:dyDescent="0.35">
      <c r="A32" s="2">
        <v>45331</v>
      </c>
      <c r="B32" s="1" t="str">
        <f t="shared" si="2"/>
        <v>ADD</v>
      </c>
      <c r="C32" s="3" t="s">
        <v>122</v>
      </c>
      <c r="D32" s="10">
        <v>9.8379629629629642E-4</v>
      </c>
      <c r="E32" s="5" t="s">
        <v>71</v>
      </c>
    </row>
    <row r="33" spans="1:5" x14ac:dyDescent="0.35">
      <c r="A33" s="2">
        <v>45331</v>
      </c>
      <c r="B33" s="1" t="str">
        <f t="shared" si="2"/>
        <v>ADD</v>
      </c>
      <c r="C33" s="3" t="s">
        <v>123</v>
      </c>
      <c r="D33" s="10">
        <v>5.5555555555555556E-4</v>
      </c>
      <c r="E33" s="5" t="s">
        <v>71</v>
      </c>
    </row>
    <row r="34" spans="1:5" x14ac:dyDescent="0.35">
      <c r="A34" s="2">
        <v>45331</v>
      </c>
      <c r="B34" s="1" t="str">
        <f t="shared" si="2"/>
        <v>CHANGE</v>
      </c>
      <c r="C34" s="3" t="s">
        <v>124</v>
      </c>
      <c r="D34" s="10">
        <v>4.2824074074074075E-4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4C5-0C28-4D64-B019-3A6C16F9B1D6}">
  <dimension ref="A1:K32"/>
  <sheetViews>
    <sheetView zoomScale="85" zoomScaleNormal="85" workbookViewId="0">
      <selection activeCell="K5" activeCellId="1" sqref="D2:D31 K5:K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6.36328125" style="4" customWidth="1"/>
    <col min="5" max="5" width="39.08984375" bestFit="1" customWidth="1"/>
    <col min="6" max="6" width="33.08984375" bestFit="1" customWidth="1"/>
    <col min="7" max="7" width="8.632812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45330</v>
      </c>
      <c r="B2" s="1" t="str">
        <f t="shared" ref="B2:B28" si="0">IF(ISNUMBER(SEARCH("mkh ",C2)),"ADD",IF(ISNUMBER(SEARCH("chh ",C2)),"CHANGE",IF(ISNUMBER(SEARCH("rmhost ",C2)),"REMOVE",IF(ISNUMBER(SEARCH("Update",C2)),"UPDATE",""))))</f>
        <v>CHANGE</v>
      </c>
      <c r="C2" s="3" t="s">
        <v>56</v>
      </c>
      <c r="D2" s="10">
        <v>6.2500000000000001E-4</v>
      </c>
      <c r="H2" t="s">
        <v>6</v>
      </c>
    </row>
    <row r="3" spans="1:11" x14ac:dyDescent="0.35">
      <c r="A3" s="2">
        <v>45330</v>
      </c>
      <c r="B3" s="1" t="str">
        <f t="shared" si="0"/>
        <v>ADD</v>
      </c>
      <c r="C3" s="3" t="s">
        <v>57</v>
      </c>
      <c r="D3" s="10">
        <v>4.9768518518518521E-4</v>
      </c>
    </row>
    <row r="4" spans="1:11" x14ac:dyDescent="0.35">
      <c r="A4" s="2">
        <v>45330</v>
      </c>
      <c r="B4" s="1" t="str">
        <f t="shared" si="0"/>
        <v>ADD</v>
      </c>
      <c r="C4" s="3" t="s">
        <v>58</v>
      </c>
      <c r="D4" s="10">
        <v>3.2407407407407406E-4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45330</v>
      </c>
      <c r="B5" s="1" t="str">
        <f t="shared" si="0"/>
        <v>ADD</v>
      </c>
      <c r="C5" s="3" t="s">
        <v>59</v>
      </c>
      <c r="D5" s="10">
        <v>3.4722222222222224E-4</v>
      </c>
      <c r="H5" s="2">
        <f>$A$2</f>
        <v>45330</v>
      </c>
      <c r="I5" s="1" t="s">
        <v>5</v>
      </c>
      <c r="J5" s="1">
        <f>COUNTIF(Table14[Actie],I5)</f>
        <v>16</v>
      </c>
      <c r="K5" s="10">
        <f>SUMIFS(Table14[Tijdsduur],Table14[Datum],H5,Table14[Actie],I5)</f>
        <v>9.8379629629629615E-3</v>
      </c>
    </row>
    <row r="6" spans="1:11" x14ac:dyDescent="0.35">
      <c r="A6" s="2">
        <v>45330</v>
      </c>
      <c r="B6" s="1" t="str">
        <f t="shared" si="0"/>
        <v>ADD</v>
      </c>
      <c r="C6" s="3" t="s">
        <v>60</v>
      </c>
      <c r="D6" s="10">
        <v>3.3564814814814812E-4</v>
      </c>
      <c r="H6" s="2">
        <f t="shared" ref="H6:H9" si="1">$A$2</f>
        <v>45330</v>
      </c>
      <c r="I6" s="1" t="s">
        <v>11</v>
      </c>
      <c r="J6" s="1">
        <f>COUNTIF(Table14[Actie],I6)</f>
        <v>13</v>
      </c>
      <c r="K6" s="10">
        <f>SUMIFS(Table14[Tijdsduur],Table14[Datum],H6,Table14[Actie],I6)</f>
        <v>5.9143518518518529E-3</v>
      </c>
    </row>
    <row r="7" spans="1:11" x14ac:dyDescent="0.35">
      <c r="A7" s="2">
        <v>45330</v>
      </c>
      <c r="B7" s="1" t="str">
        <f t="shared" si="0"/>
        <v>ADD</v>
      </c>
      <c r="C7" s="3" t="s">
        <v>61</v>
      </c>
      <c r="D7" s="10">
        <v>9.4907407407407408E-4</v>
      </c>
      <c r="E7" t="s">
        <v>62</v>
      </c>
      <c r="H7" s="2">
        <f t="shared" si="1"/>
        <v>45330</v>
      </c>
      <c r="I7" s="1" t="s">
        <v>42</v>
      </c>
      <c r="J7" s="1">
        <f>COUNTIF(Table14[Actie],I7)</f>
        <v>0</v>
      </c>
      <c r="K7" s="10">
        <f>SUMIFS(Table14[Tijdsduur],Table14[Datum],H7,Table14[Actie],I7)</f>
        <v>0</v>
      </c>
    </row>
    <row r="8" spans="1:11" x14ac:dyDescent="0.35">
      <c r="A8" s="2">
        <v>45330</v>
      </c>
      <c r="B8" s="1" t="str">
        <f t="shared" si="0"/>
        <v>ADD</v>
      </c>
      <c r="C8" s="3" t="s">
        <v>63</v>
      </c>
      <c r="D8" s="10">
        <v>4.7453703703703704E-4</v>
      </c>
      <c r="H8" s="2">
        <f t="shared" si="1"/>
        <v>45330</v>
      </c>
      <c r="I8" s="1" t="s">
        <v>41</v>
      </c>
      <c r="J8" s="1">
        <f>COUNTIF(Table14[Actie],I8)</f>
        <v>1</v>
      </c>
      <c r="K8" s="10">
        <f>SUMIFS(Table14[Tijdsduur],Table14[Datum],H8,Table14[Actie],I8)</f>
        <v>1.8055555555555557E-3</v>
      </c>
    </row>
    <row r="9" spans="1:11" x14ac:dyDescent="0.35">
      <c r="A9" s="2">
        <v>45330</v>
      </c>
      <c r="B9" s="1" t="str">
        <f t="shared" si="0"/>
        <v>ADD</v>
      </c>
      <c r="C9" s="3" t="s">
        <v>64</v>
      </c>
      <c r="D9" s="10">
        <v>3.7037037037037035E-4</v>
      </c>
      <c r="H9" s="2">
        <f t="shared" si="1"/>
        <v>45330</v>
      </c>
      <c r="I9" s="1" t="s">
        <v>43</v>
      </c>
      <c r="J9" s="1">
        <f>SUM(J5:J8)</f>
        <v>30</v>
      </c>
      <c r="K9" s="10">
        <f>SUM(K5:K8)</f>
        <v>1.7557870370370373E-2</v>
      </c>
    </row>
    <row r="10" spans="1:11" x14ac:dyDescent="0.35">
      <c r="A10" s="2">
        <v>45330</v>
      </c>
      <c r="B10" s="1" t="str">
        <f t="shared" si="0"/>
        <v>ADD</v>
      </c>
      <c r="C10" s="3" t="s">
        <v>65</v>
      </c>
      <c r="D10" s="10">
        <v>3.7037037037037035E-4</v>
      </c>
    </row>
    <row r="11" spans="1:11" x14ac:dyDescent="0.35">
      <c r="A11" s="2">
        <v>45330</v>
      </c>
      <c r="B11" s="1" t="str">
        <f t="shared" si="0"/>
        <v>ADD</v>
      </c>
      <c r="C11" s="3" t="s">
        <v>66</v>
      </c>
      <c r="D11" s="10">
        <v>3.9351851851851852E-4</v>
      </c>
    </row>
    <row r="12" spans="1:11" x14ac:dyDescent="0.35">
      <c r="A12" s="2">
        <v>45330</v>
      </c>
      <c r="B12" s="1" t="str">
        <f t="shared" si="0"/>
        <v>ADD</v>
      </c>
      <c r="C12" s="3" t="s">
        <v>67</v>
      </c>
      <c r="D12" s="10">
        <v>3.7037037037037035E-4</v>
      </c>
    </row>
    <row r="13" spans="1:11" x14ac:dyDescent="0.35">
      <c r="A13" s="2">
        <v>45330</v>
      </c>
      <c r="B13" s="1" t="str">
        <f t="shared" si="0"/>
        <v>ADD</v>
      </c>
      <c r="C13" s="3" t="s">
        <v>68</v>
      </c>
      <c r="D13" s="10">
        <v>3.4722222222222224E-4</v>
      </c>
    </row>
    <row r="14" spans="1:11" x14ac:dyDescent="0.35">
      <c r="A14" s="2">
        <v>45330</v>
      </c>
      <c r="B14" s="1" t="str">
        <f t="shared" si="0"/>
        <v>ADD</v>
      </c>
      <c r="C14" s="3" t="s">
        <v>69</v>
      </c>
      <c r="D14" s="10">
        <v>3.8194444444444446E-4</v>
      </c>
    </row>
    <row r="15" spans="1:11" x14ac:dyDescent="0.35">
      <c r="A15" s="2">
        <v>45330</v>
      </c>
      <c r="B15" s="1" t="str">
        <f t="shared" si="0"/>
        <v>ADD</v>
      </c>
      <c r="C15" s="3" t="s">
        <v>70</v>
      </c>
      <c r="D15" s="10">
        <v>9.8379629629629642E-4</v>
      </c>
      <c r="E15" t="s">
        <v>71</v>
      </c>
    </row>
    <row r="16" spans="1:11" x14ac:dyDescent="0.35">
      <c r="A16" s="2">
        <v>45330</v>
      </c>
      <c r="B16" s="1" t="str">
        <f t="shared" si="0"/>
        <v>ADD</v>
      </c>
      <c r="C16" s="3" t="s">
        <v>72</v>
      </c>
      <c r="D16" s="10">
        <v>9.6064814814814808E-4</v>
      </c>
      <c r="E16" t="s">
        <v>71</v>
      </c>
    </row>
    <row r="17" spans="1:6" x14ac:dyDescent="0.35">
      <c r="A17" s="2">
        <v>45330</v>
      </c>
      <c r="B17" s="1" t="str">
        <f t="shared" si="0"/>
        <v>ADD</v>
      </c>
      <c r="C17" s="3" t="s">
        <v>73</v>
      </c>
      <c r="D17" s="10">
        <v>8.449074074074075E-4</v>
      </c>
      <c r="E17" t="s">
        <v>71</v>
      </c>
    </row>
    <row r="18" spans="1:6" x14ac:dyDescent="0.35">
      <c r="A18" s="2">
        <v>45330</v>
      </c>
      <c r="B18" s="1" t="str">
        <f t="shared" si="0"/>
        <v>CHANGE</v>
      </c>
      <c r="C18" s="3" t="s">
        <v>74</v>
      </c>
      <c r="D18" s="10">
        <v>4.0509259259259258E-4</v>
      </c>
    </row>
    <row r="19" spans="1:6" x14ac:dyDescent="0.35">
      <c r="A19" s="2">
        <v>45330</v>
      </c>
      <c r="B19" s="1" t="str">
        <f t="shared" si="0"/>
        <v>CHANGE</v>
      </c>
      <c r="C19" s="3" t="s">
        <v>75</v>
      </c>
      <c r="D19" s="10">
        <v>4.2824074074074075E-4</v>
      </c>
    </row>
    <row r="20" spans="1:6" x14ac:dyDescent="0.35">
      <c r="A20" s="2">
        <v>45330</v>
      </c>
      <c r="B20" s="1" t="str">
        <f t="shared" si="0"/>
        <v>CHANGE</v>
      </c>
      <c r="C20" s="3" t="s">
        <v>76</v>
      </c>
      <c r="D20" s="10">
        <v>4.0509259259259258E-4</v>
      </c>
    </row>
    <row r="21" spans="1:6" x14ac:dyDescent="0.35">
      <c r="A21" s="2">
        <v>45330</v>
      </c>
      <c r="B21" s="1" t="str">
        <f t="shared" si="0"/>
        <v>CHANGE</v>
      </c>
      <c r="C21" s="3" t="s">
        <v>77</v>
      </c>
      <c r="D21" s="10">
        <v>3.4722222222222224E-4</v>
      </c>
    </row>
    <row r="22" spans="1:6" x14ac:dyDescent="0.35">
      <c r="A22" s="2">
        <v>45330</v>
      </c>
      <c r="B22" s="1" t="str">
        <f t="shared" si="0"/>
        <v>CHANGE</v>
      </c>
      <c r="C22" s="3" t="s">
        <v>78</v>
      </c>
      <c r="D22" s="10">
        <v>3.3564814814814812E-4</v>
      </c>
    </row>
    <row r="23" spans="1:6" x14ac:dyDescent="0.35">
      <c r="A23" s="2">
        <v>45330</v>
      </c>
      <c r="B23" s="1" t="str">
        <f t="shared" si="0"/>
        <v>CHANGE</v>
      </c>
      <c r="C23" s="3" t="s">
        <v>79</v>
      </c>
      <c r="D23" s="10">
        <v>3.5879629629629635E-4</v>
      </c>
    </row>
    <row r="24" spans="1:6" x14ac:dyDescent="0.35">
      <c r="A24" s="2">
        <v>45330</v>
      </c>
      <c r="B24" s="1" t="str">
        <f t="shared" si="0"/>
        <v>CHANGE</v>
      </c>
      <c r="C24" s="3" t="s">
        <v>80</v>
      </c>
      <c r="D24" s="10">
        <v>3.4722222222222224E-4</v>
      </c>
    </row>
    <row r="25" spans="1:6" x14ac:dyDescent="0.35">
      <c r="A25" s="2">
        <v>45330</v>
      </c>
      <c r="B25" s="1" t="str">
        <f t="shared" si="0"/>
        <v>CHANGE</v>
      </c>
      <c r="C25" s="3" t="s">
        <v>81</v>
      </c>
      <c r="D25" s="10">
        <v>3.3564814814814812E-4</v>
      </c>
    </row>
    <row r="26" spans="1:6" x14ac:dyDescent="0.35">
      <c r="A26" s="2">
        <v>45330</v>
      </c>
      <c r="B26" s="1" t="str">
        <f t="shared" si="0"/>
        <v>CHANGE</v>
      </c>
      <c r="C26" s="3" t="s">
        <v>82</v>
      </c>
      <c r="D26" s="10">
        <v>3.0092592592592595E-4</v>
      </c>
    </row>
    <row r="27" spans="1:6" x14ac:dyDescent="0.35">
      <c r="A27" s="2">
        <v>45330</v>
      </c>
      <c r="B27" s="1" t="str">
        <f t="shared" si="0"/>
        <v>CHANGE</v>
      </c>
      <c r="C27" s="3" t="s">
        <v>83</v>
      </c>
      <c r="D27" s="10">
        <v>3.5879629629629635E-4</v>
      </c>
    </row>
    <row r="28" spans="1:6" x14ac:dyDescent="0.35">
      <c r="A28" s="2">
        <v>45330</v>
      </c>
      <c r="B28" s="1" t="str">
        <f t="shared" si="0"/>
        <v>CHANGE</v>
      </c>
      <c r="C28" s="3" t="s">
        <v>84</v>
      </c>
      <c r="D28" s="10">
        <v>1.25E-3</v>
      </c>
      <c r="E28" t="s">
        <v>85</v>
      </c>
      <c r="F28" t="s">
        <v>86</v>
      </c>
    </row>
    <row r="29" spans="1:6" x14ac:dyDescent="0.35">
      <c r="A29" s="2">
        <v>45330</v>
      </c>
      <c r="B29" s="1" t="str">
        <f>IF(ISNUMBER(SEARCH("mkh ",C29)),"ADD",IF(ISNUMBER(SEARCH("chh ",C29)),"CHANGE",IF(ISNUMBER(SEARCH("rmhost ",C29)),"REMOVE",IF(ISNUMBER(SEARCH("Update",C29)),"UPDATE",""))))</f>
        <v>ADD</v>
      </c>
      <c r="C29" s="3" t="s">
        <v>87</v>
      </c>
      <c r="D29" s="10">
        <v>1.8865740740740742E-3</v>
      </c>
      <c r="E29" s="5" t="s">
        <v>71</v>
      </c>
    </row>
    <row r="30" spans="1:6" x14ac:dyDescent="0.35">
      <c r="A30" s="2">
        <v>45330</v>
      </c>
      <c r="B30" s="1" t="str">
        <f>IF(ISNUMBER(SEARCH("mkh ",C30)),"ADD",IF(ISNUMBER(SEARCH("chh ",C30)),"CHANGE",IF(ISNUMBER(SEARCH("rmhost ",C30)),"REMOVE",IF(ISNUMBER(SEARCH("Update",C30)),"UPDATE",""))))</f>
        <v>CHANGE</v>
      </c>
      <c r="C30" s="3" t="s">
        <v>88</v>
      </c>
      <c r="D30" s="10">
        <v>4.1666666666666669E-4</v>
      </c>
    </row>
    <row r="31" spans="1:6" x14ac:dyDescent="0.35">
      <c r="A31" s="2">
        <v>45330</v>
      </c>
      <c r="B31" s="1" t="str">
        <f>IF(ISNUMBER(SEARCH("mkh ",C31)),"ADD",IF(ISNUMBER(SEARCH("chh ",C31)),"CHANGE",IF(ISNUMBER(SEARCH("rmhost ",C31)),"REMOVE",IF(ISNUMBER(SEARCH("Update",C31)),"UPDATE",""))))</f>
        <v>UPDATE</v>
      </c>
      <c r="C31" s="3" t="s">
        <v>40</v>
      </c>
      <c r="D31" s="10">
        <v>1.8055555555555557E-3</v>
      </c>
    </row>
    <row r="32" spans="1:6" x14ac:dyDescent="0.35">
      <c r="A32" s="2"/>
      <c r="B32" s="1" t="str">
        <f>IF(ISNUMBER(SEARCH("mkh ",C32)),"ADD",IF(ISNUMBER(SEARCH("chh ",C32)),"CHANGE",IF(ISNUMBER(SEARCH("rmhost ",C32)),"REMOVE",IF(ISNUMBER(SEARCH("Update",C32)),"UPDATE",""))))</f>
        <v/>
      </c>
      <c r="C32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8FF7-1E7E-406A-A67E-C5858A534F85}">
  <dimension ref="A1:K30"/>
  <sheetViews>
    <sheetView zoomScale="85" zoomScaleNormal="85" workbookViewId="0">
      <selection activeCell="I19" sqref="I19"/>
    </sheetView>
  </sheetViews>
  <sheetFormatPr defaultRowHeight="14.5" x14ac:dyDescent="0.35"/>
  <cols>
    <col min="1" max="1" width="13.54296875" style="1" customWidth="1"/>
    <col min="2" max="2" width="10" style="1" customWidth="1"/>
    <col min="3" max="3" width="30.453125" style="1" customWidth="1"/>
    <col min="4" max="4" width="15.36328125" style="4" customWidth="1"/>
    <col min="5" max="5" width="21.6328125" bestFit="1" customWidth="1"/>
    <col min="6" max="6" width="33.08984375" bestFit="1" customWidth="1"/>
    <col min="8" max="8" width="11.36328125" customWidth="1"/>
    <col min="9" max="9" width="9.90625" customWidth="1"/>
    <col min="10" max="10" width="9.6328125" customWidth="1"/>
    <col min="11" max="11" width="14.08984375" bestFit="1" customWidth="1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44</v>
      </c>
      <c r="E1" t="s">
        <v>3</v>
      </c>
      <c r="F1" t="s">
        <v>13</v>
      </c>
      <c r="H1" t="s">
        <v>25</v>
      </c>
    </row>
    <row r="2" spans="1:11" x14ac:dyDescent="0.35">
      <c r="A2" s="2">
        <v>45329</v>
      </c>
      <c r="B2" s="1" t="s">
        <v>5</v>
      </c>
      <c r="C2" s="3" t="s">
        <v>9</v>
      </c>
      <c r="D2" s="10">
        <v>2.8819444444444444E-3</v>
      </c>
      <c r="E2" t="s">
        <v>2</v>
      </c>
      <c r="F2" t="s">
        <v>4</v>
      </c>
      <c r="H2" t="s">
        <v>6</v>
      </c>
    </row>
    <row r="3" spans="1:11" x14ac:dyDescent="0.35">
      <c r="A3" s="2">
        <v>45329</v>
      </c>
      <c r="B3" s="1" t="s">
        <v>5</v>
      </c>
      <c r="C3" s="3" t="s">
        <v>8</v>
      </c>
      <c r="D3" s="10">
        <v>7.7546296296296304E-4</v>
      </c>
      <c r="E3" t="s">
        <v>2</v>
      </c>
      <c r="F3" t="s">
        <v>4</v>
      </c>
    </row>
    <row r="4" spans="1:11" x14ac:dyDescent="0.35">
      <c r="A4" s="2">
        <v>45329</v>
      </c>
      <c r="B4" s="1" t="s">
        <v>11</v>
      </c>
      <c r="C4" s="3" t="s">
        <v>10</v>
      </c>
      <c r="D4" s="10">
        <v>4.3981481481481481E-4</v>
      </c>
      <c r="H4" s="1" t="s">
        <v>0</v>
      </c>
      <c r="I4" s="1" t="s">
        <v>1</v>
      </c>
      <c r="J4" s="1" t="s">
        <v>53</v>
      </c>
      <c r="K4" s="1" t="s">
        <v>45</v>
      </c>
    </row>
    <row r="5" spans="1:11" x14ac:dyDescent="0.35">
      <c r="A5" s="2">
        <v>45329</v>
      </c>
      <c r="B5" s="1" t="s">
        <v>11</v>
      </c>
      <c r="C5" s="3" t="s">
        <v>12</v>
      </c>
      <c r="D5" s="10">
        <v>5.2083333333333333E-4</v>
      </c>
      <c r="H5" s="2">
        <v>45329</v>
      </c>
      <c r="I5" s="1" t="s">
        <v>5</v>
      </c>
      <c r="J5" s="1">
        <f>COUNTIF(Table1[Actie],I5)</f>
        <v>3</v>
      </c>
      <c r="K5" s="10">
        <f>SUMIFS(Table1[Tijdsduur],Table1[Datum],H5,Table1[Actie],I5)</f>
        <v>4.6296296296296294E-3</v>
      </c>
    </row>
    <row r="6" spans="1:11" x14ac:dyDescent="0.35">
      <c r="A6" s="2">
        <v>45329</v>
      </c>
      <c r="B6" s="1" t="s">
        <v>5</v>
      </c>
      <c r="C6" s="3" t="s">
        <v>14</v>
      </c>
      <c r="D6" s="10">
        <v>9.7222222222222209E-4</v>
      </c>
      <c r="E6" t="s">
        <v>2</v>
      </c>
      <c r="H6" s="2">
        <v>45329</v>
      </c>
      <c r="I6" s="1" t="s">
        <v>11</v>
      </c>
      <c r="J6" s="1">
        <f>COUNTIF(Table1[Actie],I6)</f>
        <v>5</v>
      </c>
      <c r="K6" s="10">
        <f>SUMIFS(Table1[Tijdsduur],Table1[Datum],H6,Table1[Actie],I6)</f>
        <v>3.6689814814814814E-3</v>
      </c>
    </row>
    <row r="7" spans="1:11" x14ac:dyDescent="0.35">
      <c r="A7" s="2">
        <v>45329</v>
      </c>
      <c r="B7" s="1" t="s">
        <v>11</v>
      </c>
      <c r="C7" s="3" t="s">
        <v>15</v>
      </c>
      <c r="D7" s="10">
        <v>3.7037037037037035E-4</v>
      </c>
      <c r="H7" s="2">
        <v>45329</v>
      </c>
      <c r="I7" s="1" t="s">
        <v>42</v>
      </c>
      <c r="J7" s="1">
        <f>COUNTIF(Table1[Actie],I7)</f>
        <v>18</v>
      </c>
      <c r="K7" s="10">
        <f>SUMIFS(Table1[Tijdsduur],Table1[Datum],H7,Table1[Actie],I7)</f>
        <v>3.7500000000000003E-3</v>
      </c>
    </row>
    <row r="8" spans="1:11" x14ac:dyDescent="0.35">
      <c r="A8" s="2">
        <v>45329</v>
      </c>
      <c r="B8" s="1" t="s">
        <v>42</v>
      </c>
      <c r="C8" s="3" t="s">
        <v>16</v>
      </c>
      <c r="D8" s="10">
        <v>3.1250000000000001E-4</v>
      </c>
      <c r="H8" s="2">
        <v>45329</v>
      </c>
      <c r="I8" s="1" t="s">
        <v>41</v>
      </c>
      <c r="J8" s="1">
        <f>COUNTIF(Table1[Actie],I8)</f>
        <v>1</v>
      </c>
      <c r="K8" s="10">
        <f>SUMIFS(Table1[Tijdsduur],Table1[Datum],H8,Table1[Actie],I8)</f>
        <v>2.9861111111111113E-3</v>
      </c>
    </row>
    <row r="9" spans="1:11" x14ac:dyDescent="0.35">
      <c r="A9" s="2">
        <v>45329</v>
      </c>
      <c r="B9" s="1" t="s">
        <v>42</v>
      </c>
      <c r="C9" s="3" t="s">
        <v>17</v>
      </c>
      <c r="D9" s="10">
        <v>1.9675925925925926E-4</v>
      </c>
      <c r="H9" s="2">
        <v>45329</v>
      </c>
      <c r="I9" s="1" t="s">
        <v>43</v>
      </c>
      <c r="J9" s="1">
        <f>SUM(J5:J7)</f>
        <v>26</v>
      </c>
      <c r="K9" s="10">
        <f>SUM(K5:K8)</f>
        <v>1.5034722222222222E-2</v>
      </c>
    </row>
    <row r="10" spans="1:11" x14ac:dyDescent="0.35">
      <c r="A10" s="2">
        <v>45329</v>
      </c>
      <c r="B10" s="1" t="s">
        <v>42</v>
      </c>
      <c r="C10" s="3" t="s">
        <v>18</v>
      </c>
      <c r="D10" s="10">
        <v>2.199074074074074E-4</v>
      </c>
    </row>
    <row r="11" spans="1:11" x14ac:dyDescent="0.35">
      <c r="A11" s="2">
        <v>45329</v>
      </c>
      <c r="B11" s="1" t="s">
        <v>42</v>
      </c>
      <c r="C11" s="3" t="s">
        <v>19</v>
      </c>
      <c r="D11" s="10">
        <v>2.4305555555555552E-4</v>
      </c>
    </row>
    <row r="12" spans="1:11" x14ac:dyDescent="0.35">
      <c r="A12" s="2">
        <v>45329</v>
      </c>
      <c r="B12" s="1" t="s">
        <v>42</v>
      </c>
      <c r="C12" s="3" t="s">
        <v>20</v>
      </c>
      <c r="D12" s="10">
        <v>1.6203703703703703E-4</v>
      </c>
    </row>
    <row r="13" spans="1:11" x14ac:dyDescent="0.35">
      <c r="A13" s="2">
        <v>45329</v>
      </c>
      <c r="B13" s="1" t="s">
        <v>42</v>
      </c>
      <c r="C13" s="3" t="s">
        <v>21</v>
      </c>
      <c r="D13" s="10">
        <v>2.0833333333333335E-4</v>
      </c>
    </row>
    <row r="14" spans="1:11" x14ac:dyDescent="0.35">
      <c r="A14" s="2">
        <v>45329</v>
      </c>
      <c r="B14" s="1" t="s">
        <v>42</v>
      </c>
      <c r="C14" s="3" t="s">
        <v>22</v>
      </c>
      <c r="D14" s="10">
        <v>2.0833333333333335E-4</v>
      </c>
    </row>
    <row r="15" spans="1:11" x14ac:dyDescent="0.35">
      <c r="A15" s="2">
        <v>45329</v>
      </c>
      <c r="B15" s="1" t="s">
        <v>42</v>
      </c>
      <c r="C15" s="3" t="s">
        <v>23</v>
      </c>
      <c r="D15" s="10">
        <v>1.9675925925925926E-4</v>
      </c>
    </row>
    <row r="16" spans="1:11" x14ac:dyDescent="0.35">
      <c r="A16" s="2">
        <v>45329</v>
      </c>
      <c r="B16" s="1" t="s">
        <v>42</v>
      </c>
      <c r="C16" s="3" t="s">
        <v>24</v>
      </c>
      <c r="D16" s="10">
        <v>2.199074074074074E-4</v>
      </c>
    </row>
    <row r="17" spans="1:6" x14ac:dyDescent="0.35">
      <c r="A17" s="2">
        <v>45329</v>
      </c>
      <c r="B17" s="1" t="s">
        <v>42</v>
      </c>
      <c r="C17" s="3" t="s">
        <v>26</v>
      </c>
      <c r="D17" s="10">
        <v>2.0833333333333335E-4</v>
      </c>
    </row>
    <row r="18" spans="1:6" x14ac:dyDescent="0.35">
      <c r="A18" s="2">
        <v>45329</v>
      </c>
      <c r="B18" s="1" t="s">
        <v>42</v>
      </c>
      <c r="C18" s="3" t="s">
        <v>27</v>
      </c>
      <c r="D18" s="10">
        <v>2.199074074074074E-4</v>
      </c>
    </row>
    <row r="19" spans="1:6" x14ac:dyDescent="0.35">
      <c r="A19" s="2">
        <v>45329</v>
      </c>
      <c r="B19" s="1" t="s">
        <v>42</v>
      </c>
      <c r="C19" s="3" t="s">
        <v>28</v>
      </c>
      <c r="D19" s="10">
        <v>2.0833333333333335E-4</v>
      </c>
    </row>
    <row r="20" spans="1:6" x14ac:dyDescent="0.35">
      <c r="A20" s="2">
        <v>45329</v>
      </c>
      <c r="B20" s="1" t="s">
        <v>42</v>
      </c>
      <c r="C20" s="3" t="s">
        <v>29</v>
      </c>
      <c r="D20" s="10">
        <v>1.9675925925925926E-4</v>
      </c>
    </row>
    <row r="21" spans="1:6" x14ac:dyDescent="0.35">
      <c r="A21" s="2">
        <v>45329</v>
      </c>
      <c r="B21" s="1" t="s">
        <v>42</v>
      </c>
      <c r="C21" s="3" t="s">
        <v>30</v>
      </c>
      <c r="D21" s="10">
        <v>1.8518518518518518E-4</v>
      </c>
    </row>
    <row r="22" spans="1:6" x14ac:dyDescent="0.35">
      <c r="A22" s="2">
        <v>45329</v>
      </c>
      <c r="B22" s="1" t="s">
        <v>42</v>
      </c>
      <c r="C22" s="3" t="s">
        <v>31</v>
      </c>
      <c r="D22" s="10">
        <v>1.7361111111111112E-4</v>
      </c>
    </row>
    <row r="23" spans="1:6" x14ac:dyDescent="0.35">
      <c r="A23" s="2">
        <v>45329</v>
      </c>
      <c r="B23" s="1" t="s">
        <v>42</v>
      </c>
      <c r="C23" s="3" t="s">
        <v>32</v>
      </c>
      <c r="D23" s="10">
        <v>1.9675925925925926E-4</v>
      </c>
    </row>
    <row r="24" spans="1:6" x14ac:dyDescent="0.35">
      <c r="A24" s="2">
        <v>45329</v>
      </c>
      <c r="B24" s="1" t="s">
        <v>42</v>
      </c>
      <c r="C24" s="3" t="s">
        <v>33</v>
      </c>
      <c r="D24" s="10">
        <v>2.0833333333333335E-4</v>
      </c>
    </row>
    <row r="25" spans="1:6" x14ac:dyDescent="0.35">
      <c r="A25" s="2">
        <v>45329</v>
      </c>
      <c r="B25" s="1" t="s">
        <v>42</v>
      </c>
      <c r="C25" s="3" t="s">
        <v>34</v>
      </c>
      <c r="D25" s="10">
        <v>1.8518518518518518E-4</v>
      </c>
    </row>
    <row r="26" spans="1:6" x14ac:dyDescent="0.35">
      <c r="A26" s="2">
        <v>45329</v>
      </c>
      <c r="B26" s="1" t="s">
        <v>11</v>
      </c>
      <c r="C26" s="3" t="s">
        <v>35</v>
      </c>
      <c r="D26" s="10">
        <v>1.0879629629629629E-3</v>
      </c>
      <c r="E26" t="s">
        <v>36</v>
      </c>
    </row>
    <row r="27" spans="1:6" x14ac:dyDescent="0.35">
      <c r="A27" s="2">
        <v>45329</v>
      </c>
      <c r="B27" s="1" t="s">
        <v>11</v>
      </c>
      <c r="C27" s="3" t="s">
        <v>37</v>
      </c>
      <c r="D27" s="10">
        <v>1.25E-3</v>
      </c>
      <c r="E27" t="s">
        <v>38</v>
      </c>
      <c r="F27" t="s">
        <v>39</v>
      </c>
    </row>
    <row r="28" spans="1:6" x14ac:dyDescent="0.35">
      <c r="A28" s="2">
        <v>45329</v>
      </c>
      <c r="B28" s="1" t="s">
        <v>41</v>
      </c>
      <c r="C28" s="3" t="s">
        <v>40</v>
      </c>
      <c r="D28" s="10">
        <v>2.9861111111111113E-3</v>
      </c>
    </row>
    <row r="29" spans="1:6" x14ac:dyDescent="0.35">
      <c r="A29" s="2"/>
      <c r="B29" s="1" t="str">
        <f t="shared" ref="B29:B30" si="0">IF(ISNUMBER(SEARCH("mkh ",C29)),"ADD",IF(ISNUMBER(SEARCH("chh ",C29)),"CHANGE",IF(ISNUMBER(SEARCH("rmhost ",C29)),"REMOVE",IF(ISNUMBER(SEARCH("Update",C29)),"UPDATE",""))))</f>
        <v/>
      </c>
    </row>
    <row r="30" spans="1:6" x14ac:dyDescent="0.35">
      <c r="A30" s="2"/>
      <c r="B30" s="1" t="str">
        <f t="shared" si="0"/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Overzicht</vt:lpstr>
      <vt:lpstr>Grafieken</vt:lpstr>
      <vt:lpstr>Template</vt:lpstr>
      <vt:lpstr>23022024</vt:lpstr>
      <vt:lpstr>22022024</vt:lpstr>
      <vt:lpstr>21022024</vt:lpstr>
      <vt:lpstr>20022024</vt:lpstr>
      <vt:lpstr>19022024</vt:lpstr>
      <vt:lpstr>16022024</vt:lpstr>
      <vt:lpstr>15022024</vt:lpstr>
      <vt:lpstr>14022024</vt:lpstr>
      <vt:lpstr>13022024</vt:lpstr>
      <vt:lpstr>12022024</vt:lpstr>
      <vt:lpstr>09022024</vt:lpstr>
      <vt:lpstr>08022024</vt:lpstr>
      <vt:lpstr>07022024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Coppens</dc:creator>
  <cp:lastModifiedBy>Stijn Coppens</cp:lastModifiedBy>
  <dcterms:created xsi:type="dcterms:W3CDTF">2024-02-07T15:12:09Z</dcterms:created>
  <dcterms:modified xsi:type="dcterms:W3CDTF">2024-05-24T08:22:50Z</dcterms:modified>
</cp:coreProperties>
</file>