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410" windowHeight="10530"/>
  </bookViews>
  <sheets>
    <sheet name="Sheet1" sheetId="1" r:id="rId1"/>
    <sheet name="dzielnik napięci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3" l="1"/>
  <c r="B6" i="3"/>
  <c r="C12" i="2"/>
  <c r="C14" i="2"/>
  <c r="B9" i="3"/>
  <c r="C3" i="1" l="1"/>
  <c r="C5" i="1" l="1"/>
  <c r="H5" i="1" l="1"/>
  <c r="H4" i="1"/>
  <c r="H3" i="1" l="1"/>
  <c r="I3" i="1" s="1"/>
  <c r="I4" i="1"/>
  <c r="I5" i="1"/>
  <c r="C4" i="1"/>
  <c r="G4" i="1" s="1"/>
  <c r="G5" i="1"/>
  <c r="G3" i="1"/>
  <c r="H8" i="1" l="1"/>
  <c r="H7" i="1"/>
  <c r="H10" i="1" l="1"/>
  <c r="H11" i="1" s="1"/>
  <c r="H12" i="1" s="1"/>
  <c r="C15" i="1" l="1"/>
  <c r="D15" i="1" s="1"/>
  <c r="B13" i="3"/>
  <c r="B14" i="3" s="1"/>
  <c r="E5" i="1"/>
  <c r="E4" i="1"/>
  <c r="E3" i="1"/>
</calcChain>
</file>

<file path=xl/sharedStrings.xml><?xml version="1.0" encoding="utf-8"?>
<sst xmlns="http://schemas.openxmlformats.org/spreadsheetml/2006/main" count="47" uniqueCount="40">
  <si>
    <t>T1</t>
  </si>
  <si>
    <t>T2</t>
  </si>
  <si>
    <t>T3</t>
  </si>
  <si>
    <t>R</t>
  </si>
  <si>
    <t>L</t>
  </si>
  <si>
    <t>Y</t>
  </si>
  <si>
    <t>G2</t>
  </si>
  <si>
    <t>G3</t>
  </si>
  <si>
    <t>C</t>
  </si>
  <si>
    <t>B</t>
  </si>
  <si>
    <t>A</t>
  </si>
  <si>
    <t>Steinhart-hart Coefficients</t>
  </si>
  <si>
    <t>Temp (K)</t>
  </si>
  <si>
    <t>Temp( C)</t>
  </si>
  <si>
    <t>Tcalc [K]</t>
  </si>
  <si>
    <t>tactual [K]</t>
  </si>
  <si>
    <t>T actual [C]</t>
  </si>
  <si>
    <t>Resistance [Ohm]</t>
  </si>
  <si>
    <t>R [ohm]</t>
  </si>
  <si>
    <t>Vin</t>
  </si>
  <si>
    <t>R2</t>
  </si>
  <si>
    <t>Vcc</t>
  </si>
  <si>
    <t>V</t>
  </si>
  <si>
    <t>Ohm</t>
  </si>
  <si>
    <t>Resistance</t>
  </si>
  <si>
    <t>Temp</t>
  </si>
  <si>
    <t>pad</t>
  </si>
  <si>
    <t>RawADC</t>
  </si>
  <si>
    <r>
      <t>Resistance=</t>
    </r>
    <r>
      <rPr>
        <sz val="9"/>
        <color rgb="FF24292E"/>
        <rFont val="Consolas"/>
        <family val="3"/>
        <charset val="238"/>
      </rPr>
      <t>((</t>
    </r>
    <r>
      <rPr>
        <sz val="9"/>
        <color rgb="FF005CC5"/>
        <rFont val="Consolas"/>
        <family val="3"/>
        <charset val="238"/>
      </rPr>
      <t>1024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*</t>
    </r>
    <r>
      <rPr>
        <sz val="9"/>
        <color rgb="FF24292E"/>
        <rFont val="Consolas"/>
        <family val="3"/>
        <charset val="238"/>
      </rPr>
      <t xml:space="preserve"> pad </t>
    </r>
    <r>
      <rPr>
        <sz val="9"/>
        <color rgb="FFD73A49"/>
        <rFont val="Consolas"/>
        <family val="3"/>
        <charset val="238"/>
      </rPr>
      <t>/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RawADC</t>
    </r>
    <r>
      <rPr>
        <sz val="9"/>
        <color rgb="FF24292E"/>
        <rFont val="Consolas"/>
        <family val="3"/>
        <charset val="238"/>
      </rPr>
      <t xml:space="preserve">) </t>
    </r>
    <r>
      <rPr>
        <sz val="9"/>
        <color rgb="FFD73A49"/>
        <rFont val="Consolas"/>
        <family val="3"/>
        <charset val="238"/>
      </rPr>
      <t>-</t>
    </r>
    <r>
      <rPr>
        <sz val="9"/>
        <color rgb="FF24292E"/>
        <rFont val="Consolas"/>
        <family val="3"/>
        <charset val="238"/>
      </rPr>
      <t xml:space="preserve"> pad);</t>
    </r>
  </si>
  <si>
    <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=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005CC5"/>
        <rFont val="Consolas"/>
        <family val="3"/>
        <charset val="238"/>
      </rPr>
      <t>log</t>
    </r>
    <r>
      <rPr>
        <sz val="9"/>
        <color rgb="FF24292E"/>
        <rFont val="Consolas"/>
        <family val="3"/>
        <charset val="238"/>
      </rPr>
      <t>(</t>
    </r>
    <r>
      <rPr>
        <sz val="9"/>
        <color rgb="FFD73A49"/>
        <rFont val="Consolas"/>
        <family val="3"/>
        <charset val="238"/>
      </rPr>
      <t>Resistance</t>
    </r>
    <r>
      <rPr>
        <sz val="9"/>
        <color rgb="FF24292E"/>
        <rFont val="Consolas"/>
        <family val="3"/>
        <charset val="238"/>
      </rPr>
      <t xml:space="preserve">); </t>
    </r>
    <r>
      <rPr>
        <sz val="9"/>
        <color rgb="FF6A737D"/>
        <rFont val="Consolas"/>
        <family val="3"/>
        <charset val="238"/>
      </rPr>
      <t>// Saving the Log(resistance) so not to calculate it 4 times later</t>
    </r>
  </si>
  <si>
    <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=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005CC5"/>
        <rFont val="Consolas"/>
        <family val="3"/>
        <charset val="238"/>
      </rPr>
      <t>1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/</t>
    </r>
    <r>
      <rPr>
        <sz val="9"/>
        <color rgb="FF24292E"/>
        <rFont val="Consolas"/>
        <family val="3"/>
        <charset val="238"/>
      </rPr>
      <t xml:space="preserve"> (</t>
    </r>
    <r>
      <rPr>
        <sz val="9"/>
        <color rgb="FF005CC5"/>
        <rFont val="Consolas"/>
        <family val="3"/>
        <charset val="238"/>
      </rPr>
      <t>0.0018990381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+</t>
    </r>
    <r>
      <rPr>
        <sz val="9"/>
        <color rgb="FF24292E"/>
        <rFont val="Consolas"/>
        <family val="3"/>
        <charset val="238"/>
      </rPr>
      <t xml:space="preserve"> (</t>
    </r>
    <r>
      <rPr>
        <sz val="9"/>
        <color rgb="FF005CC5"/>
        <rFont val="Consolas"/>
        <family val="3"/>
        <charset val="238"/>
      </rPr>
      <t>0.00012651185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*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Temp</t>
    </r>
    <r>
      <rPr>
        <sz val="9"/>
        <color rgb="FF24292E"/>
        <rFont val="Consolas"/>
        <family val="3"/>
        <charset val="238"/>
      </rPr>
      <t xml:space="preserve">) </t>
    </r>
    <r>
      <rPr>
        <sz val="9"/>
        <color rgb="FFD73A49"/>
        <rFont val="Consolas"/>
        <family val="3"/>
        <charset val="238"/>
      </rPr>
      <t>+</t>
    </r>
    <r>
      <rPr>
        <sz val="9"/>
        <color rgb="FF24292E"/>
        <rFont val="Consolas"/>
        <family val="3"/>
        <charset val="238"/>
      </rPr>
      <t xml:space="preserve"> (</t>
    </r>
    <r>
      <rPr>
        <sz val="9"/>
        <color rgb="FF005CC5"/>
        <rFont val="Consolas"/>
        <family val="3"/>
        <charset val="238"/>
      </rPr>
      <t>0.00000064511266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*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*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*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Temp</t>
    </r>
    <r>
      <rPr>
        <sz val="9"/>
        <color rgb="FF24292E"/>
        <rFont val="Consolas"/>
        <family val="3"/>
        <charset val="238"/>
      </rPr>
      <t>));</t>
    </r>
  </si>
  <si>
    <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=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Temp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D73A49"/>
        <rFont val="Consolas"/>
        <family val="3"/>
        <charset val="238"/>
      </rPr>
      <t>-</t>
    </r>
    <r>
      <rPr>
        <sz val="9"/>
        <color rgb="FF24292E"/>
        <rFont val="Consolas"/>
        <family val="3"/>
        <charset val="238"/>
      </rPr>
      <t xml:space="preserve"> </t>
    </r>
    <r>
      <rPr>
        <sz val="9"/>
        <color rgb="FF005CC5"/>
        <rFont val="Consolas"/>
        <family val="3"/>
        <charset val="238"/>
      </rPr>
      <t>273.15</t>
    </r>
    <r>
      <rPr>
        <sz val="9"/>
        <color rgb="FF24292E"/>
        <rFont val="Consolas"/>
        <family val="3"/>
        <charset val="238"/>
      </rPr>
      <t xml:space="preserve">; </t>
    </r>
    <r>
      <rPr>
        <sz val="9"/>
        <color rgb="FF6A737D"/>
        <rFont val="Consolas"/>
        <family val="3"/>
        <charset val="238"/>
      </rPr>
      <t xml:space="preserve">// Convert Kelvin to Celsius </t>
    </r>
  </si>
  <si>
    <t>//Steinhart-Hart Thermistor Equation:</t>
  </si>
  <si>
    <t> //*    Temperature in Kelvin = 1 / {A + B[ln(R)] + C[ln(R)]3}</t>
  </si>
  <si>
    <t> //*    where A = 0.000336479344094766, B = 0.000309212975364492 and C = -0.0000000487757964524903</t>
  </si>
  <si>
    <t>Rth</t>
  </si>
  <si>
    <t>K</t>
  </si>
  <si>
    <t>R1 termopara</t>
  </si>
  <si>
    <t>  double Temp = 1 / (0.001129148 + (0.000234125 + (0.0000000876741 * R_NTC * R_NTC ))* R_NTC );</t>
  </si>
  <si>
    <t>  Temp = Temp - 273.15;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</si>
</sst>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Fira Code"/>
      <family val="3"/>
      <charset val="238"/>
    </font>
    <font>
      <sz val="11"/>
      <color rgb="FF008000"/>
      <name val="Fira Code"/>
      <family val="3"/>
      <charset val="238"/>
    </font>
    <font>
      <sz val="9"/>
      <color rgb="FF24292E"/>
      <name val="Consolas"/>
      <family val="3"/>
      <charset val="238"/>
    </font>
    <font>
      <sz val="9"/>
      <color rgb="FFD73A49"/>
      <name val="Consolas"/>
      <family val="3"/>
      <charset val="238"/>
    </font>
    <font>
      <sz val="9"/>
      <color rgb="FF005CC5"/>
      <name val="Consolas"/>
      <family val="3"/>
      <charset val="238"/>
    </font>
    <font>
      <sz val="9"/>
      <color rgb="FF6A737D"/>
      <name val="Consolas"/>
      <family val="3"/>
      <charset val="238"/>
    </font>
    <font>
      <i/>
      <sz val="8"/>
      <color rgb="FF0000FF"/>
      <name val="Courier New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5" fillId="3" borderId="0" xfId="0" applyFont="1" applyFill="1" applyAlignment="1">
      <alignment vertical="top"/>
    </xf>
    <xf numFmtId="0" fontId="0" fillId="3" borderId="0" xfId="0" applyFill="1" applyAlignme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8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1</xdr:row>
      <xdr:rowOff>85725</xdr:rowOff>
    </xdr:from>
    <xdr:to>
      <xdr:col>17</xdr:col>
      <xdr:colOff>190500</xdr:colOff>
      <xdr:row>31</xdr:row>
      <xdr:rowOff>114300</xdr:rowOff>
    </xdr:to>
    <xdr:pic>
      <xdr:nvPicPr>
        <xdr:cNvPr id="2" name="Picture 1" descr="Thermistor voltage divi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276225"/>
          <a:ext cx="622935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0</xdr:row>
      <xdr:rowOff>161925</xdr:rowOff>
    </xdr:from>
    <xdr:to>
      <xdr:col>27</xdr:col>
      <xdr:colOff>456331</xdr:colOff>
      <xdr:row>23</xdr:row>
      <xdr:rowOff>132806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3150" y="161925"/>
          <a:ext cx="6952381" cy="4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9</xdr:row>
      <xdr:rowOff>38100</xdr:rowOff>
    </xdr:from>
    <xdr:to>
      <xdr:col>20</xdr:col>
      <xdr:colOff>351556</xdr:colOff>
      <xdr:row>32</xdr:row>
      <xdr:rowOff>8981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981200"/>
          <a:ext cx="6952381" cy="4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showGridLines="0" tabSelected="1" zoomScale="160" zoomScaleNormal="160" workbookViewId="0">
      <selection activeCell="D10" sqref="D10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10" bestFit="1" customWidth="1"/>
    <col min="4" max="4" width="25" bestFit="1" customWidth="1"/>
    <col min="5" max="5" width="8.28515625" bestFit="1" customWidth="1"/>
    <col min="7" max="7" width="12.42578125" bestFit="1" customWidth="1"/>
    <col min="8" max="8" width="33" customWidth="1"/>
    <col min="9" max="9" width="12.42578125" bestFit="1" customWidth="1"/>
  </cols>
  <sheetData>
    <row r="2" spans="1:9" x14ac:dyDescent="0.25">
      <c r="A2" s="1"/>
      <c r="B2" s="1" t="s">
        <v>16</v>
      </c>
      <c r="C2" s="1" t="s">
        <v>15</v>
      </c>
      <c r="D2" s="1" t="s">
        <v>17</v>
      </c>
      <c r="E2" s="1" t="s">
        <v>14</v>
      </c>
      <c r="F2" s="5"/>
      <c r="G2" s="2" t="s">
        <v>5</v>
      </c>
      <c r="H2" s="1" t="s">
        <v>3</v>
      </c>
      <c r="I2" s="1" t="s">
        <v>4</v>
      </c>
    </row>
    <row r="3" spans="1:9" x14ac:dyDescent="0.25">
      <c r="A3" s="1" t="s">
        <v>0</v>
      </c>
      <c r="B3" s="6">
        <v>16.100000000000001</v>
      </c>
      <c r="C3" s="1">
        <f>B3+273</f>
        <v>289.10000000000002</v>
      </c>
      <c r="D3" s="6">
        <v>17609</v>
      </c>
      <c r="E3" s="1">
        <f>1/($H$12+($H$11*LN(D3))+$H$10*(LN(D3))^3)</f>
        <v>289.09999999999997</v>
      </c>
      <c r="F3" s="5"/>
      <c r="G3" s="1">
        <f>1/C3</f>
        <v>3.4590107229332408E-3</v>
      </c>
      <c r="H3" s="1">
        <f>D3</f>
        <v>17609</v>
      </c>
      <c r="I3" s="1">
        <f>LN(H3)</f>
        <v>9.7761654139607774</v>
      </c>
    </row>
    <row r="4" spans="1:9" x14ac:dyDescent="0.25">
      <c r="A4" s="1" t="s">
        <v>1</v>
      </c>
      <c r="B4" s="6">
        <v>44.2</v>
      </c>
      <c r="C4" s="1">
        <f t="shared" ref="C4:C5" si="0">B4+273</f>
        <v>317.2</v>
      </c>
      <c r="D4" s="6">
        <v>6097</v>
      </c>
      <c r="E4" s="1">
        <f>1/($H$12+($H$11*LN(D4))+$H$10*(LN(D4))^3)</f>
        <v>317.19999999999993</v>
      </c>
      <c r="F4" s="5"/>
      <c r="G4" s="1">
        <f>1/C4</f>
        <v>3.1525851197982345E-3</v>
      </c>
      <c r="H4" s="1">
        <f>D4</f>
        <v>6097</v>
      </c>
      <c r="I4" s="1">
        <f t="shared" ref="I4:I5" si="1">LN(H4)</f>
        <v>8.7155521259078164</v>
      </c>
    </row>
    <row r="5" spans="1:9" x14ac:dyDescent="0.25">
      <c r="A5" s="1" t="s">
        <v>2</v>
      </c>
      <c r="B5" s="6">
        <v>95</v>
      </c>
      <c r="C5" s="1">
        <f t="shared" si="0"/>
        <v>368</v>
      </c>
      <c r="D5" s="6">
        <v>962</v>
      </c>
      <c r="E5" s="3">
        <f>1/($H$12+($H$11*LN(D5))+$H$10*(LN(D5))^3)</f>
        <v>368</v>
      </c>
      <c r="F5" s="5"/>
      <c r="G5" s="1">
        <f>1/C5</f>
        <v>2.717391304347826E-3</v>
      </c>
      <c r="H5" s="1">
        <f>D5</f>
        <v>962</v>
      </c>
      <c r="I5" s="1">
        <f t="shared" si="1"/>
        <v>6.8690144506657065</v>
      </c>
    </row>
    <row r="7" spans="1:9" x14ac:dyDescent="0.25">
      <c r="G7" s="1" t="s">
        <v>6</v>
      </c>
      <c r="H7" s="1">
        <f>(G4-G3)/(I4-I3)</f>
        <v>2.8891359988288693E-4</v>
      </c>
    </row>
    <row r="8" spans="1:9" x14ac:dyDescent="0.25">
      <c r="G8" s="1" t="s">
        <v>7</v>
      </c>
      <c r="H8" s="1">
        <f>(G5-G3)/(I5-I3)</f>
        <v>2.5510179139264113E-4</v>
      </c>
    </row>
    <row r="10" spans="1:9" x14ac:dyDescent="0.25">
      <c r="D10" t="s">
        <v>11</v>
      </c>
      <c r="G10" s="1" t="s">
        <v>8</v>
      </c>
      <c r="H10" s="8">
        <f>((H8-H7)/(I5-I4))*(1/(SUM(I3:I5)))</f>
        <v>7.2201869524057565E-7</v>
      </c>
    </row>
    <row r="11" spans="1:9" x14ac:dyDescent="0.25">
      <c r="G11" s="1" t="s">
        <v>9</v>
      </c>
      <c r="H11" s="7">
        <f>H7-(H10*((I3*I3)+(I3*I4)+(I4*I4)))</f>
        <v>1.0354328662149883E-4</v>
      </c>
    </row>
    <row r="12" spans="1:9" x14ac:dyDescent="0.25">
      <c r="G12" s="1" t="s">
        <v>10</v>
      </c>
      <c r="H12" s="7">
        <f>G3-((H11+(I3*I3*H10))*I3)</f>
        <v>1.7721424182853976E-3</v>
      </c>
    </row>
    <row r="14" spans="1:9" x14ac:dyDescent="0.25">
      <c r="B14" s="1" t="s">
        <v>18</v>
      </c>
      <c r="C14" s="1" t="s">
        <v>12</v>
      </c>
      <c r="D14" s="1" t="s">
        <v>13</v>
      </c>
    </row>
    <row r="15" spans="1:9" x14ac:dyDescent="0.25">
      <c r="B15" s="6">
        <v>27460</v>
      </c>
      <c r="C15" s="4">
        <f>1/(H12+H11*LN(B15)+H10*((LN(B15)^3)))</f>
        <v>277.68190265834812</v>
      </c>
      <c r="D15" s="4">
        <f>C15-273</f>
        <v>4.6819026583481218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C13" sqref="C13"/>
    </sheetView>
  </sheetViews>
  <sheetFormatPr defaultRowHeight="15" x14ac:dyDescent="0.25"/>
  <cols>
    <col min="2" max="2" width="13.5703125" customWidth="1"/>
  </cols>
  <sheetData>
    <row r="2" spans="2:6" x14ac:dyDescent="0.25">
      <c r="F2" s="5"/>
    </row>
    <row r="3" spans="2:6" x14ac:dyDescent="0.25">
      <c r="B3" s="1" t="s">
        <v>20</v>
      </c>
      <c r="C3" s="1">
        <v>10000</v>
      </c>
      <c r="D3" s="1" t="s">
        <v>23</v>
      </c>
      <c r="F3" s="5">
        <v>27460</v>
      </c>
    </row>
    <row r="4" spans="2:6" x14ac:dyDescent="0.25">
      <c r="B4" s="1" t="s">
        <v>37</v>
      </c>
      <c r="C4" s="1">
        <v>27460</v>
      </c>
      <c r="D4" s="1" t="s">
        <v>23</v>
      </c>
      <c r="F4" s="5">
        <v>6960</v>
      </c>
    </row>
    <row r="5" spans="2:6" x14ac:dyDescent="0.25">
      <c r="B5" s="1" t="s">
        <v>21</v>
      </c>
      <c r="C5" s="1">
        <v>3.3109999999999999</v>
      </c>
      <c r="D5" s="1" t="s">
        <v>22</v>
      </c>
      <c r="F5" s="5">
        <v>2480</v>
      </c>
    </row>
    <row r="12" spans="2:6" x14ac:dyDescent="0.25">
      <c r="B12" s="9" t="s">
        <v>19</v>
      </c>
      <c r="C12" s="9">
        <f>C5*C3/(C4+C3)</f>
        <v>0.8838761345435131</v>
      </c>
      <c r="D12" s="9" t="s">
        <v>22</v>
      </c>
    </row>
    <row r="14" spans="2:6" x14ac:dyDescent="0.25">
      <c r="B14" t="s">
        <v>35</v>
      </c>
      <c r="C14">
        <f>C3*(C5/C12-1)</f>
        <v>27460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B20" sqref="B20"/>
    </sheetView>
  </sheetViews>
  <sheetFormatPr defaultRowHeight="15" x14ac:dyDescent="0.25"/>
  <cols>
    <col min="1" max="1" width="11.5703125" customWidth="1"/>
    <col min="2" max="2" width="15.28515625" customWidth="1"/>
  </cols>
  <sheetData>
    <row r="1" spans="1:10" x14ac:dyDescent="0.25">
      <c r="A1" s="11" t="s">
        <v>28</v>
      </c>
      <c r="B1" s="12"/>
    </row>
    <row r="2" spans="1:10" x14ac:dyDescent="0.25">
      <c r="A2" s="11" t="s">
        <v>29</v>
      </c>
    </row>
    <row r="3" spans="1:10" x14ac:dyDescent="0.25">
      <c r="A3" s="11" t="s">
        <v>30</v>
      </c>
    </row>
    <row r="4" spans="1:10" x14ac:dyDescent="0.25">
      <c r="A4" s="11" t="s">
        <v>31</v>
      </c>
    </row>
    <row r="6" spans="1:10" ht="19.5" x14ac:dyDescent="0.25">
      <c r="A6" s="10" t="s">
        <v>26</v>
      </c>
      <c r="B6">
        <f>'dzielnik napięcia'!$C$3</f>
        <v>10000</v>
      </c>
      <c r="C6" t="s">
        <v>23</v>
      </c>
    </row>
    <row r="7" spans="1:10" ht="19.5" x14ac:dyDescent="0.25">
      <c r="A7" s="10" t="s">
        <v>27</v>
      </c>
      <c r="B7">
        <v>800</v>
      </c>
      <c r="J7" s="13" t="s">
        <v>32</v>
      </c>
    </row>
    <row r="8" spans="1:10" ht="19.5" x14ac:dyDescent="0.25">
      <c r="J8" s="13" t="s">
        <v>33</v>
      </c>
    </row>
    <row r="9" spans="1:10" ht="19.5" x14ac:dyDescent="0.25">
      <c r="A9" t="s">
        <v>24</v>
      </c>
      <c r="B9">
        <f>((1024*B6/B7)-B6)</f>
        <v>2800</v>
      </c>
      <c r="C9" t="s">
        <v>23</v>
      </c>
      <c r="J9" s="13" t="s">
        <v>34</v>
      </c>
    </row>
    <row r="12" spans="1:10" x14ac:dyDescent="0.25">
      <c r="A12" t="s">
        <v>25</v>
      </c>
      <c r="B12">
        <f>LN(B9)</f>
        <v>7.9373746961632952</v>
      </c>
    </row>
    <row r="13" spans="1:10" x14ac:dyDescent="0.25">
      <c r="A13" t="s">
        <v>25</v>
      </c>
      <c r="B13">
        <f>1/(Sheet1!H12+(Sheet1!H11*B12)+(Sheet1!H10*B12*B12*B12))</f>
        <v>338.40214145751401</v>
      </c>
      <c r="C13" t="s">
        <v>36</v>
      </c>
    </row>
    <row r="14" spans="1:10" x14ac:dyDescent="0.25">
      <c r="A14" t="s">
        <v>25</v>
      </c>
      <c r="B14">
        <f>B13-273.15</f>
        <v>65.252141457514028</v>
      </c>
      <c r="C14" t="s">
        <v>8</v>
      </c>
    </row>
    <row r="15" spans="1:10" x14ac:dyDescent="0.25">
      <c r="J15" s="14" t="s">
        <v>38</v>
      </c>
    </row>
    <row r="16" spans="1:10" x14ac:dyDescent="0.25">
      <c r="J16" s="15" t="s">
        <v>39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dzielnik napięcia</vt:lpstr>
      <vt:lpstr>Sheet3</vt:lpstr>
    </vt:vector>
  </TitlesOfParts>
  <Company>Computer Aided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Nagy, Terry</dc:creator>
  <cp:lastModifiedBy>stecko</cp:lastModifiedBy>
  <dcterms:created xsi:type="dcterms:W3CDTF">2013-04-18T20:22:33Z</dcterms:created>
  <dcterms:modified xsi:type="dcterms:W3CDTF">2020-10-12T10:00:56Z</dcterms:modified>
</cp:coreProperties>
</file>